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lando\Documents\My documents\RACs\HRAC (1.332)\"/>
    </mc:Choice>
  </mc:AlternateContent>
  <bookViews>
    <workbookView xWindow="0" yWindow="0" windowWidth="21570" windowHeight="9405" tabRatio="325" activeTab="3"/>
  </bookViews>
  <sheets>
    <sheet name="HRAC 2013" sheetId="1" r:id="rId1"/>
    <sheet name="HRAC 2014" sheetId="3" r:id="rId2"/>
    <sheet name="HRAC 2015" sheetId="2" r:id="rId3"/>
    <sheet name="HRAC 2016" sheetId="4" r:id="rId4"/>
    <sheet name="HRAC 2017" sheetId="5" r:id="rId5"/>
  </sheets>
  <calcPr calcId="171027"/>
</workbook>
</file>

<file path=xl/calcChain.xml><?xml version="1.0" encoding="utf-8"?>
<calcChain xmlns="http://schemas.openxmlformats.org/spreadsheetml/2006/main">
  <c r="C14" i="4" l="1"/>
  <c r="B3" i="4"/>
  <c r="B25" i="4" s="1"/>
  <c r="B15" i="4"/>
  <c r="B3" i="5" l="1"/>
  <c r="B15" i="5" l="1"/>
  <c r="B25" i="5" l="1"/>
  <c r="B14" i="2" l="1"/>
  <c r="D20" i="2" l="1"/>
  <c r="D17" i="2"/>
  <c r="C17" i="2" l="1"/>
  <c r="C20" i="2" l="1"/>
  <c r="C26" i="2" s="1"/>
  <c r="D26" i="2" l="1"/>
  <c r="B3" i="2"/>
  <c r="B27" i="2" s="1"/>
  <c r="C14" i="1" l="1"/>
  <c r="D27" i="1"/>
  <c r="C17" i="1"/>
  <c r="B6" i="3" l="1"/>
  <c r="C4" i="3" l="1"/>
  <c r="B3" i="3" s="1"/>
  <c r="B20" i="1" l="1"/>
  <c r="C18" i="1" l="1"/>
  <c r="C15" i="1"/>
  <c r="B12" i="1" s="1"/>
  <c r="B8" i="1"/>
  <c r="B11" i="1" s="1"/>
  <c r="C7" i="1"/>
  <c r="C19" i="1" l="1"/>
  <c r="B16" i="1" s="1"/>
  <c r="B28" i="1" s="1"/>
  <c r="B2" i="3" s="1"/>
  <c r="B15" i="3" s="1"/>
  <c r="C15" i="3" s="1"/>
</calcChain>
</file>

<file path=xl/comments1.xml><?xml version="1.0" encoding="utf-8"?>
<comments xmlns="http://schemas.openxmlformats.org/spreadsheetml/2006/main">
  <authors>
    <author>Rolando</author>
  </authors>
  <commentList>
    <comment ref="D17" authorId="0" shapeId="0">
      <text>
        <r>
          <rPr>
            <b/>
            <sz val="9"/>
            <color indexed="81"/>
            <rFont val="Tahoma"/>
            <family val="2"/>
          </rPr>
          <t>Rolando:</t>
        </r>
        <r>
          <rPr>
            <sz val="9"/>
            <color indexed="81"/>
            <rFont val="Tahoma"/>
            <family val="2"/>
          </rPr>
          <t xml:space="preserve">
15K already paid in 2014</t>
        </r>
      </text>
    </comment>
    <comment ref="D20" authorId="0" shapeId="0">
      <text>
        <r>
          <rPr>
            <b/>
            <sz val="9"/>
            <color indexed="81"/>
            <rFont val="Tahoma"/>
            <family val="2"/>
          </rPr>
          <t>Rolando:</t>
        </r>
        <r>
          <rPr>
            <sz val="9"/>
            <color indexed="81"/>
            <rFont val="Tahoma"/>
            <family val="2"/>
          </rPr>
          <t xml:space="preserve">
5K already paid in 2014</t>
        </r>
      </text>
    </comment>
    <comment ref="D26" authorId="0" shapeId="0">
      <text>
        <r>
          <rPr>
            <b/>
            <sz val="9"/>
            <color indexed="81"/>
            <rFont val="Tahoma"/>
            <family val="2"/>
          </rPr>
          <t>Rolando:</t>
        </r>
        <r>
          <rPr>
            <sz val="9"/>
            <color indexed="81"/>
            <rFont val="Tahoma"/>
            <family val="2"/>
          </rPr>
          <t xml:space="preserve">
The budget requested for CLI members to pay in 2015 (USD 133,600) was reduced to USD 123,000 as the amount requested would have increased too much the total Stewardship budget in 2015</t>
        </r>
      </text>
    </comment>
  </commentList>
</comments>
</file>

<file path=xl/sharedStrings.xml><?xml version="1.0" encoding="utf-8"?>
<sst xmlns="http://schemas.openxmlformats.org/spreadsheetml/2006/main" count="224" uniqueCount="137">
  <si>
    <t>HRAC - accounting 2012</t>
  </si>
  <si>
    <t>Transfer of 2011</t>
  </si>
  <si>
    <t>Revenues</t>
  </si>
  <si>
    <r>
      <t xml:space="preserve">Expenditure/charges </t>
    </r>
    <r>
      <rPr>
        <i/>
        <sz val="10"/>
        <rFont val="Arial"/>
        <family val="2"/>
      </rPr>
      <t>(expand for details)</t>
    </r>
  </si>
  <si>
    <t>IAN M. HEAP AP434/USD 68 750</t>
  </si>
  <si>
    <t>NRC USD 30 000</t>
  </si>
  <si>
    <t>Final balance 2012</t>
  </si>
  <si>
    <t>HRAC - accounting 2013</t>
  </si>
  <si>
    <r>
      <t xml:space="preserve">Income  </t>
    </r>
    <r>
      <rPr>
        <i/>
        <sz val="10"/>
        <rFont val="Arial"/>
        <family val="2"/>
      </rPr>
      <t>(expand for details)</t>
    </r>
  </si>
  <si>
    <t>CLI members (6)</t>
  </si>
  <si>
    <t>non-CLI members (2)</t>
  </si>
  <si>
    <t>Total</t>
  </si>
  <si>
    <t>Exchange rate = 1.3</t>
  </si>
  <si>
    <t>Carry-over 2012</t>
  </si>
  <si>
    <r>
      <t xml:space="preserve">Missing payments 2011 </t>
    </r>
    <r>
      <rPr>
        <i/>
        <sz val="10"/>
        <rFont val="Arial"/>
        <family val="2"/>
      </rPr>
      <t>(expand for details)</t>
    </r>
  </si>
  <si>
    <t>Missing payment Dow USD 7,000</t>
  </si>
  <si>
    <t>Missing payment Monsanto USD 7,000</t>
  </si>
  <si>
    <r>
      <t xml:space="preserve">Expenditure/charges 2013 </t>
    </r>
    <r>
      <rPr>
        <i/>
        <sz val="10"/>
        <rFont val="Arial"/>
        <family val="2"/>
      </rPr>
      <t>(expand for details)</t>
    </r>
  </si>
  <si>
    <t>Date</t>
  </si>
  <si>
    <t>Description</t>
  </si>
  <si>
    <t>Amount</t>
  </si>
  <si>
    <t>20/02/2013</t>
  </si>
  <si>
    <t>MONSANTO CY AP048/USD 1 127.70</t>
  </si>
  <si>
    <t>18/04/2013</t>
  </si>
  <si>
    <t>IAN M. HEAP AP216/USD 68 750</t>
  </si>
  <si>
    <t>NATIONAL ACADEMY OF SCIENCES</t>
  </si>
  <si>
    <t>WSSA AP417 / USD 1 000</t>
  </si>
  <si>
    <t>Outstanding invoices 2013: Dow AgroSience (usd7000); Monsanto (usd7000); Agan Chemical (usd7000); Bayer CropScience (usd7000)</t>
  </si>
  <si>
    <t>Outstanding invoices 2012: Maktheshim USD 7,000; Bayer CropScience AG. USD 7,000</t>
  </si>
  <si>
    <t>Carry over 2013</t>
  </si>
  <si>
    <t>HRAC - accounting 2014</t>
  </si>
  <si>
    <t>CLI members (8)</t>
  </si>
  <si>
    <t>non-CLI members (1)</t>
  </si>
  <si>
    <t>reminder sent</t>
  </si>
  <si>
    <t>Balance 2013 - Dec</t>
  </si>
  <si>
    <t xml:space="preserve">Weed Sci.Org Web Site Support (Ian Heap) </t>
  </si>
  <si>
    <t>HRAC Meetings</t>
  </si>
  <si>
    <t xml:space="preserve">Meals, equipment, etc. </t>
  </si>
  <si>
    <t>Support Academic Meetings</t>
  </si>
  <si>
    <t>Support joint HRAC/academic farmer outreach efforts</t>
  </si>
  <si>
    <t>Support Printing and distribution of educational materials</t>
  </si>
  <si>
    <t>Budget line</t>
  </si>
  <si>
    <t>Details</t>
  </si>
  <si>
    <t>International Survey of Herbicide-Resistant Weed Survey (68,750USD)</t>
  </si>
  <si>
    <t>Approved by CLI  (August 2014)</t>
  </si>
  <si>
    <t>Proposed by HRAC (July 2014)</t>
  </si>
  <si>
    <t>$55 K base plus $13,750 as last payment for 2008 makeup  (note the $13, 750 goes away in 2015)</t>
  </si>
  <si>
    <t>This would be used to co-sponsor a proposed a second national resistance summit in DC as is being proposed by WSSA S-71 Committee</t>
  </si>
  <si>
    <t>Balance</t>
  </si>
  <si>
    <t>HRAC - accounting 2015</t>
  </si>
  <si>
    <t>Carry over 2014</t>
  </si>
  <si>
    <t>(Euros)</t>
  </si>
  <si>
    <t>Proposed by HRAC</t>
  </si>
  <si>
    <t xml:space="preserve">Approved by CLI </t>
  </si>
  <si>
    <r>
      <t xml:space="preserve">Income 2014 </t>
    </r>
    <r>
      <rPr>
        <b/>
        <i/>
        <sz val="10"/>
        <rFont val="Arial"/>
        <family val="2"/>
      </rPr>
      <t>(expand for details)</t>
    </r>
  </si>
  <si>
    <r>
      <t xml:space="preserve">Expenditure/charges 2014 </t>
    </r>
    <r>
      <rPr>
        <b/>
        <i/>
        <sz val="10"/>
        <rFont val="Arial"/>
        <family val="2"/>
      </rPr>
      <t>(expand for details)</t>
    </r>
  </si>
  <si>
    <t>Support for the Worldwide Herbicide Resistance Database (www.weedscience.org)</t>
  </si>
  <si>
    <t>Support for academic meetings including the Rothamstad resistance meeting ($5000)</t>
  </si>
  <si>
    <t>Working group activity</t>
  </si>
  <si>
    <t xml:space="preserve">Working group research activities and research support. Two working groups with $25,000 per group  </t>
  </si>
  <si>
    <t>TOTAL</t>
  </si>
  <si>
    <t>Expenses 2014</t>
  </si>
  <si>
    <t>Expenses 2015</t>
  </si>
  <si>
    <t>DuPont (CLI)</t>
  </si>
  <si>
    <t>BASF (CLI)</t>
  </si>
  <si>
    <t>Monsanto (CLI)</t>
  </si>
  <si>
    <t>Syngenta (CLI)</t>
  </si>
  <si>
    <t>Bayer (CLI)</t>
  </si>
  <si>
    <t>Dow (CLI)</t>
  </si>
  <si>
    <t>Sumitomo (CLI)</t>
  </si>
  <si>
    <t>ADAMA (non-CLI)</t>
  </si>
  <si>
    <t>FMC (CLI)</t>
  </si>
  <si>
    <t>Company</t>
  </si>
  <si>
    <t>Obs</t>
  </si>
  <si>
    <r>
      <t xml:space="preserve">Income 2015 </t>
    </r>
    <r>
      <rPr>
        <b/>
        <i/>
        <sz val="10"/>
        <rFont val="Arial"/>
        <family val="2"/>
      </rPr>
      <t>(memberhip fees)</t>
    </r>
  </si>
  <si>
    <t>Expenditure/charges 2015</t>
  </si>
  <si>
    <t>2015 Fee</t>
  </si>
  <si>
    <t>White paper detailing and justifying HRAC’s position relative to herbicide resistance monitoring and mitigation (USD 10,000)</t>
  </si>
  <si>
    <t>Dollars</t>
  </si>
  <si>
    <t>HRAC INVOICE 2014- Payment for the International Survey of Herbicide-Resistant Weed Survey (USD 15,000)</t>
  </si>
  <si>
    <t>Balance Dec 2014</t>
  </si>
  <si>
    <t>HRAC Global Meeting in Washington Sept 2014 (USD 253.2) -This invoice was processed by CLI's Washington office</t>
  </si>
  <si>
    <t>Sponsorhip for 2015 Resistance Conference (USD 5000)</t>
  </si>
  <si>
    <t>NATIONAL ACADEMY OF SCIENCES AP162</t>
  </si>
  <si>
    <t>ADAMA invoiced on Jan 6, 2015</t>
  </si>
  <si>
    <t>USD</t>
  </si>
  <si>
    <r>
      <rPr>
        <b/>
        <sz val="8"/>
        <color indexed="8"/>
        <rFont val="Arial"/>
        <family val="2"/>
      </rPr>
      <t>NOTE:</t>
    </r>
    <r>
      <rPr>
        <sz val="8"/>
        <color indexed="8"/>
        <rFont val="Arial"/>
        <family val="2"/>
      </rPr>
      <t xml:space="preserve"> The annual amount paid by each CLI company varies according to each company's market share. The amount given (USD15.375) is for ilustrative purposes only</t>
    </r>
  </si>
  <si>
    <t>March 25, 2015</t>
  </si>
  <si>
    <t>(118) Reimbursement to Mr. Chris Ball for HRAC Global Meeting at the WSSA</t>
  </si>
  <si>
    <t>1er reminder sent on May 19. 2nd Reminder sent on June 29</t>
  </si>
  <si>
    <t>(326) Payment for the International Survey of the Herbicide-Weed Resistant Survey 2015</t>
  </si>
  <si>
    <t>August 19, 2015</t>
  </si>
  <si>
    <t>Vendor</t>
  </si>
  <si>
    <t>WeedSmart (Dr. Ian Heap)</t>
  </si>
  <si>
    <t>Weed Science Society of America (WSSA)</t>
  </si>
  <si>
    <t>(373) Payment for publication Open Access</t>
  </si>
  <si>
    <t>Nov 05, 2015</t>
  </si>
  <si>
    <t>July 01, 2015</t>
  </si>
  <si>
    <t>Nov 30, 2015</t>
  </si>
  <si>
    <t>ThinkShift</t>
  </si>
  <si>
    <t>(647) Payment for work done on fact sheets for the HRAC-Auxin Working Group</t>
  </si>
  <si>
    <t>(730) Payment for new desing and concept of the HRAC website</t>
  </si>
  <si>
    <t>Payment for meeting with website suppliers in Chicago</t>
  </si>
  <si>
    <t>Hilton Chicago O’hare Airport</t>
  </si>
  <si>
    <t>Dec 31, 2015</t>
  </si>
  <si>
    <t>Payment for meeting with ThinkShift in Chicago</t>
  </si>
  <si>
    <t>Dec  07, 2015</t>
  </si>
  <si>
    <t>(728) Payment for the International Survey of the Herbicide-Weed Resistant Survey 2015</t>
  </si>
  <si>
    <r>
      <rPr>
        <b/>
        <sz val="8"/>
        <color indexed="8"/>
        <rFont val="Arial"/>
        <family val="2"/>
      </rPr>
      <t>NOTE:</t>
    </r>
    <r>
      <rPr>
        <sz val="8"/>
        <color indexed="8"/>
        <rFont val="Arial"/>
        <family val="2"/>
      </rPr>
      <t xml:space="preserve"> The annual amount paid by each CLI member company varies according to each company's market share. The amount given (USD15.375) is for ilustrative purposes only</t>
    </r>
  </si>
  <si>
    <t>Arysta (non-CLI)</t>
  </si>
  <si>
    <t>Paid</t>
  </si>
  <si>
    <t>Expenses 2016</t>
  </si>
  <si>
    <t>HRAC - accounting 2016</t>
  </si>
  <si>
    <t>Carry over 2015</t>
  </si>
  <si>
    <r>
      <t xml:space="preserve">Income 2016 </t>
    </r>
    <r>
      <rPr>
        <b/>
        <i/>
        <sz val="10"/>
        <rFont val="Arial"/>
        <family val="2"/>
      </rPr>
      <t>(memberhip fees)</t>
    </r>
  </si>
  <si>
    <t>2016 Fee</t>
  </si>
  <si>
    <t>Requested by HRAC</t>
  </si>
  <si>
    <t>Payment for the International Survey of Herbicide Resistant Weeds</t>
  </si>
  <si>
    <t>WeedSmart (Ian Heap)</t>
  </si>
  <si>
    <t>Payment for brand workshop + brand platform + visual identity</t>
  </si>
  <si>
    <t>Think.Shift</t>
  </si>
  <si>
    <t>Payment for remainder of visual identity + brand storybook</t>
  </si>
  <si>
    <t>Reimbursment for global HRAC meeting on Feb 2016 in Puerto Rico</t>
  </si>
  <si>
    <t>Weed Science Society of America. WSSA</t>
  </si>
  <si>
    <t>Contractor/consultant</t>
  </si>
  <si>
    <t>CLI Invoice No.</t>
  </si>
  <si>
    <t>Euros (estimate)</t>
  </si>
  <si>
    <t>HRAC - accounting 2017</t>
  </si>
  <si>
    <t>Carry over 2016</t>
  </si>
  <si>
    <r>
      <t xml:space="preserve">Income 2017 </t>
    </r>
    <r>
      <rPr>
        <b/>
        <i/>
        <sz val="10"/>
        <rFont val="Arial"/>
        <family val="2"/>
      </rPr>
      <t>(memberhip fees)</t>
    </r>
  </si>
  <si>
    <t>Expenditure/charges 2017</t>
  </si>
  <si>
    <t>Expenses 2017</t>
  </si>
  <si>
    <t>Expenditure/charges 2016</t>
  </si>
  <si>
    <t>Sent out on Dec 21, 2015. It has not been paid as per June 2016</t>
  </si>
  <si>
    <t>Final payment for development of HRAC website</t>
  </si>
  <si>
    <t>Templates for HRAC brand materials (power point, poster, white paper, weed fact sheet)</t>
  </si>
  <si>
    <t>Membership approved in July 2016. Recommended prorated fee of USD 5135 to be sent out in 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</si>
</sst>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 &quot;€&quot;\ * #,##0.00_ ;_ &quot;€&quot;\ * \-#,##0.00_ ;_ &quot;€&quot;\ * &quot;-&quot;??_ ;_ @_ "/>
    <numFmt numFmtId="43" formatCode="_ * #,##0.00_ ;_ * \-#,##0.00_ ;_ * &quot;-&quot;??_ ;_ @_ "/>
    <numFmt numFmtId="164" formatCode="_ [$€-80C]\ * #,##0.00_ ;_ [$€-80C]\ * \-#,##0.00_ ;_ [$€-80C]\ * &quot;-&quot;??_ ;_ @_ "/>
    <numFmt numFmtId="165" formatCode="dd&quot;/&quot;mm&quot;/&quot;yyyy"/>
    <numFmt numFmtId="166" formatCode="#,##0.00_);\-#,##0.00"/>
    <numFmt numFmtId="167" formatCode="_([$$-409]* #,##0_);_([$$-409]* \(#,##0\);_([$$-409]* &quot;-&quot;??_);_(@_)"/>
    <numFmt numFmtId="168" formatCode="_([$€-2]\ * #,##0.00_);_([$€-2]\ * \(#,##0.00\);_([$€-2]\ * &quot;-&quot;??_);_(@_)"/>
    <numFmt numFmtId="169" formatCode="[$€-80C]\ #,##0.00"/>
    <numFmt numFmtId="170" formatCode="[$$-409]#,##0.00"/>
    <numFmt numFmtId="171" formatCode="_-[$$-409]* #,##0.00_ ;_-[$$-409]* \-#,##0.00\ ;_-[$$-409]* &quot;-&quot;??_ ;_-@_ "/>
    <numFmt numFmtId="172" formatCode="_(* #,##0.00_);_(* \(#,##0.00\);_(* &quot;-&quot;??_);_(@_)"/>
    <numFmt numFmtId="173" formatCode="_([$€-2]* #,##0.00_);_([$€-2]* \(#,##0.00\);_([$€-2]* &quot;-&quot;??_)"/>
    <numFmt numFmtId="174" formatCode="&quot;$&quot;#,##0.00"/>
    <numFmt numFmtId="175" formatCode="&quot;€&quot;\ #,##0.00"/>
  </numFmts>
  <fonts count="31" x14ac:knownFonts="1">
    <font>
      <sz val="10"/>
      <color indexed="8"/>
      <name val="MS Sans Serif"/>
    </font>
    <font>
      <b/>
      <sz val="10"/>
      <color indexed="8"/>
      <name val="Arial"/>
      <family val="2"/>
    </font>
    <font>
      <sz val="10"/>
      <color indexed="8"/>
      <name val="Arial"/>
      <family val="2"/>
    </font>
    <font>
      <sz val="16.100000000000001"/>
      <color indexed="8"/>
      <name val="Arial Narrow"/>
      <family val="2"/>
    </font>
    <font>
      <sz val="10"/>
      <name val="Arial"/>
      <family val="2"/>
    </font>
    <font>
      <i/>
      <sz val="10"/>
      <name val="Arial"/>
      <family val="2"/>
    </font>
    <font>
      <i/>
      <sz val="10"/>
      <color indexed="8"/>
      <name val="Arial"/>
      <family val="2"/>
    </font>
    <font>
      <b/>
      <sz val="10"/>
      <name val="Arial"/>
      <family val="2"/>
    </font>
    <font>
      <i/>
      <sz val="10"/>
      <color rgb="FFFF0000"/>
      <name val="Arial"/>
      <family val="2"/>
    </font>
    <font>
      <sz val="10"/>
      <color rgb="FFFF0000"/>
      <name val="Arial"/>
      <family val="2"/>
    </font>
    <font>
      <sz val="9"/>
      <color rgb="FF000000"/>
      <name val="Arial Narrow"/>
      <family val="2"/>
    </font>
    <font>
      <sz val="8.9"/>
      <color indexed="8"/>
      <name val="Arial Narrow"/>
      <family val="2"/>
    </font>
    <font>
      <sz val="8.9"/>
      <color indexed="8"/>
      <name val="Arial Narrow"/>
      <family val="2"/>
    </font>
    <font>
      <i/>
      <sz val="10"/>
      <color indexed="8"/>
      <name val="Arial Narrow"/>
      <family val="2"/>
    </font>
    <font>
      <sz val="9"/>
      <color indexed="81"/>
      <name val="Tahoma"/>
      <family val="2"/>
    </font>
    <font>
      <b/>
      <sz val="9"/>
      <color indexed="81"/>
      <name val="Tahoma"/>
      <family val="2"/>
    </font>
    <font>
      <b/>
      <i/>
      <sz val="10"/>
      <name val="Arial"/>
      <family val="2"/>
    </font>
    <font>
      <sz val="11"/>
      <color rgb="FF1F497D"/>
      <name val="Calibri"/>
      <family val="2"/>
    </font>
    <font>
      <b/>
      <sz val="9"/>
      <color rgb="FF000000"/>
      <name val="Arial Narrow"/>
      <family val="2"/>
    </font>
    <font>
      <b/>
      <i/>
      <sz val="10"/>
      <color indexed="8"/>
      <name val="Arial Narrow"/>
      <family val="2"/>
    </font>
    <font>
      <sz val="10"/>
      <color indexed="8"/>
      <name val="Arial Narrow"/>
      <family val="2"/>
    </font>
    <font>
      <b/>
      <i/>
      <sz val="10"/>
      <color indexed="8"/>
      <name val="Arial"/>
      <family val="2"/>
    </font>
    <font>
      <sz val="10"/>
      <color indexed="8"/>
      <name val="MS Sans Serif"/>
      <family val="2"/>
    </font>
    <font>
      <sz val="8"/>
      <color indexed="8"/>
      <name val="Arial"/>
      <family val="2"/>
    </font>
    <font>
      <b/>
      <sz val="8"/>
      <color indexed="8"/>
      <name val="Arial"/>
      <family val="2"/>
    </font>
    <font>
      <sz val="10"/>
      <color rgb="FF00B050"/>
      <name val="Arial"/>
      <family val="2"/>
    </font>
    <font>
      <b/>
      <sz val="8.9"/>
      <color indexed="8"/>
      <name val="Arial Narrow"/>
      <family val="2"/>
    </font>
    <font>
      <sz val="10"/>
      <name val="Verdana"/>
      <family val="2"/>
    </font>
    <font>
      <sz val="12"/>
      <name val="Calibri"/>
      <family val="2"/>
    </font>
    <font>
      <sz val="10"/>
      <color rgb="FF000000"/>
      <name val="Arial"/>
      <family val="2"/>
    </font>
    <font>
      <b/>
      <sz val="10"/>
      <color rgb="FF000000"/>
      <name val="Arial"/>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8">
    <xf numFmtId="0" fontId="0" fillId="0" borderId="0"/>
    <xf numFmtId="43" fontId="3" fillId="0" borderId="0" applyFont="0" applyFill="0" applyBorder="0" applyAlignment="0" applyProtection="0"/>
    <xf numFmtId="44" fontId="3" fillId="0" borderId="0" applyFont="0" applyFill="0" applyBorder="0" applyAlignment="0" applyProtection="0"/>
    <xf numFmtId="0" fontId="22" fillId="0" borderId="0"/>
    <xf numFmtId="172" fontId="27" fillId="0" borderId="0" applyFont="0" applyFill="0" applyBorder="0" applyAlignment="0" applyProtection="0"/>
    <xf numFmtId="173" fontId="27" fillId="0" borderId="0" applyFont="0" applyFill="0" applyBorder="0" applyAlignment="0" applyProtection="0"/>
    <xf numFmtId="0" fontId="27" fillId="0" borderId="0"/>
    <xf numFmtId="0" fontId="4" fillId="0" borderId="0"/>
  </cellStyleXfs>
  <cellXfs count="137">
    <xf numFmtId="0" fontId="0" fillId="0" borderId="0" xfId="0"/>
    <xf numFmtId="0" fontId="1" fillId="2" borderId="0" xfId="0" applyNumberFormat="1" applyFont="1" applyFill="1" applyBorder="1" applyAlignment="1" applyProtection="1"/>
    <xf numFmtId="0" fontId="2" fillId="2" borderId="0" xfId="0" applyNumberFormat="1" applyFont="1" applyFill="1" applyBorder="1" applyAlignment="1" applyProtection="1"/>
    <xf numFmtId="0" fontId="2" fillId="0" borderId="0" xfId="0" applyNumberFormat="1" applyFont="1" applyFill="1" applyBorder="1" applyAlignment="1" applyProtection="1"/>
    <xf numFmtId="164" fontId="2" fillId="0" borderId="0" xfId="1" applyNumberFormat="1" applyFont="1" applyFill="1" applyBorder="1" applyAlignment="1" applyProtection="1"/>
    <xf numFmtId="0" fontId="4" fillId="0" borderId="0" xfId="0" applyNumberFormat="1" applyFont="1" applyFill="1" applyBorder="1" applyAlignment="1" applyProtection="1"/>
    <xf numFmtId="0" fontId="4" fillId="0" borderId="1" xfId="0" applyNumberFormat="1" applyFont="1" applyFill="1" applyBorder="1" applyAlignment="1" applyProtection="1"/>
    <xf numFmtId="164" fontId="2" fillId="0" borderId="1" xfId="1" applyNumberFormat="1" applyFont="1" applyFill="1" applyBorder="1" applyAlignment="1" applyProtection="1"/>
    <xf numFmtId="165" fontId="5" fillId="0" borderId="0" xfId="0" applyNumberFormat="1" applyFont="1" applyAlignment="1">
      <alignment vertical="center"/>
    </xf>
    <xf numFmtId="0" fontId="6" fillId="0" borderId="0" xfId="0" applyFont="1" applyAlignment="1">
      <alignment vertical="center"/>
    </xf>
    <xf numFmtId="166" fontId="6" fillId="0" borderId="0" xfId="0" applyNumberFormat="1" applyFont="1" applyAlignment="1">
      <alignment horizontal="left" vertical="center"/>
    </xf>
    <xf numFmtId="0" fontId="6" fillId="0" borderId="0" xfId="0" applyNumberFormat="1" applyFont="1" applyFill="1" applyBorder="1" applyAlignment="1" applyProtection="1"/>
    <xf numFmtId="165" fontId="5" fillId="0" borderId="2" xfId="0" applyNumberFormat="1" applyFont="1" applyBorder="1" applyAlignment="1">
      <alignment vertical="center"/>
    </xf>
    <xf numFmtId="0" fontId="6" fillId="0" borderId="2" xfId="0" applyFont="1" applyBorder="1" applyAlignment="1">
      <alignment vertical="center"/>
    </xf>
    <xf numFmtId="166" fontId="6" fillId="0" borderId="2" xfId="0" applyNumberFormat="1" applyFont="1" applyBorder="1" applyAlignment="1">
      <alignment horizontal="left" vertical="center"/>
    </xf>
    <xf numFmtId="0" fontId="5" fillId="0" borderId="0" xfId="0" applyNumberFormat="1" applyFont="1" applyFill="1" applyBorder="1" applyAlignment="1" applyProtection="1"/>
    <xf numFmtId="166" fontId="6" fillId="0" borderId="0" xfId="0" applyNumberFormat="1" applyFont="1" applyFill="1" applyBorder="1" applyAlignment="1" applyProtection="1">
      <alignment horizontal="left"/>
    </xf>
    <xf numFmtId="2" fontId="1" fillId="0" borderId="0" xfId="0" applyNumberFormat="1" applyFont="1" applyFill="1" applyBorder="1" applyAlignment="1" applyProtection="1"/>
    <xf numFmtId="0" fontId="7" fillId="2" borderId="0" xfId="0" applyNumberFormat="1" applyFont="1" applyFill="1" applyBorder="1" applyAlignment="1" applyProtection="1"/>
    <xf numFmtId="0" fontId="6" fillId="0" borderId="0" xfId="0" applyNumberFormat="1" applyFont="1" applyFill="1" applyBorder="1" applyAlignment="1" applyProtection="1">
      <alignment horizontal="right"/>
    </xf>
    <xf numFmtId="167" fontId="6" fillId="0" borderId="0" xfId="2" applyNumberFormat="1" applyFont="1" applyFill="1" applyBorder="1" applyAlignment="1" applyProtection="1">
      <alignment horizontal="right"/>
    </xf>
    <xf numFmtId="0" fontId="8" fillId="0" borderId="2" xfId="0" applyNumberFormat="1" applyFont="1" applyFill="1" applyBorder="1" applyAlignment="1" applyProtection="1">
      <alignment horizontal="right"/>
    </xf>
    <xf numFmtId="167" fontId="8" fillId="0" borderId="2" xfId="2" applyNumberFormat="1" applyFont="1" applyFill="1" applyBorder="1" applyAlignment="1" applyProtection="1">
      <alignment horizontal="right"/>
    </xf>
    <xf numFmtId="0" fontId="9" fillId="0" borderId="0" xfId="0" applyNumberFormat="1" applyFont="1" applyFill="1" applyBorder="1" applyAlignment="1" applyProtection="1"/>
    <xf numFmtId="0" fontId="4" fillId="0" borderId="0" xfId="0" applyFont="1" applyAlignment="1">
      <alignment horizontal="left" vertical="center"/>
    </xf>
    <xf numFmtId="164" fontId="2" fillId="0" borderId="0" xfId="0" applyNumberFormat="1" applyFont="1" applyFill="1" applyBorder="1" applyAlignment="1" applyProtection="1"/>
    <xf numFmtId="0" fontId="6" fillId="0" borderId="0" xfId="0" applyFont="1" applyAlignment="1">
      <alignment horizontal="left" vertical="center"/>
    </xf>
    <xf numFmtId="43" fontId="6" fillId="0" borderId="0" xfId="1" applyFont="1" applyAlignment="1">
      <alignment horizontal="left" vertical="center"/>
    </xf>
    <xf numFmtId="0" fontId="2" fillId="0" borderId="0" xfId="0" applyFont="1" applyAlignment="1">
      <alignment horizontal="left" vertical="center"/>
    </xf>
    <xf numFmtId="0" fontId="6" fillId="0" borderId="2" xfId="0" applyFont="1" applyBorder="1" applyAlignment="1">
      <alignment horizontal="left" vertical="center"/>
    </xf>
    <xf numFmtId="43" fontId="6" fillId="0" borderId="2" xfId="1" applyFont="1" applyBorder="1" applyAlignment="1">
      <alignment horizontal="left" vertical="center"/>
    </xf>
    <xf numFmtId="43" fontId="2" fillId="0" borderId="0" xfId="0" applyNumberFormat="1" applyFont="1" applyFill="1" applyBorder="1" applyAlignment="1" applyProtection="1"/>
    <xf numFmtId="0" fontId="4" fillId="0" borderId="1" xfId="0" applyFont="1" applyBorder="1" applyAlignment="1">
      <alignment horizontal="left" vertical="center"/>
    </xf>
    <xf numFmtId="164" fontId="2" fillId="0" borderId="1" xfId="0" applyNumberFormat="1" applyFont="1" applyBorder="1" applyAlignment="1">
      <alignment horizontal="left" vertical="center"/>
    </xf>
    <xf numFmtId="168" fontId="2" fillId="0" borderId="0" xfId="0" applyNumberFormat="1" applyFont="1" applyAlignment="1">
      <alignment horizontal="right" vertical="center"/>
    </xf>
    <xf numFmtId="165" fontId="6" fillId="0" borderId="0" xfId="0" applyNumberFormat="1" applyFont="1" applyAlignment="1">
      <alignment horizontal="right" vertical="center"/>
    </xf>
    <xf numFmtId="43" fontId="6" fillId="0" borderId="0" xfId="1" applyFont="1" applyFill="1" applyBorder="1" applyAlignment="1" applyProtection="1">
      <alignment horizontal="right"/>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vertical="center"/>
    </xf>
    <xf numFmtId="169" fontId="10" fillId="0" borderId="0" xfId="0" applyNumberFormat="1" applyFont="1" applyFill="1" applyBorder="1" applyAlignment="1" applyProtection="1">
      <alignment horizontal="right" vertical="center"/>
    </xf>
    <xf numFmtId="0" fontId="10" fillId="0" borderId="2" xfId="0" applyNumberFormat="1" applyFont="1" applyFill="1" applyBorder="1" applyAlignment="1" applyProtection="1">
      <alignment vertical="center"/>
    </xf>
    <xf numFmtId="169" fontId="10" fillId="0" borderId="2" xfId="0" applyNumberFormat="1" applyFont="1" applyFill="1" applyBorder="1" applyAlignment="1" applyProtection="1">
      <alignment horizontal="right" vertical="center"/>
    </xf>
    <xf numFmtId="0" fontId="1" fillId="0" borderId="0" xfId="0" applyFont="1" applyAlignment="1">
      <alignment vertical="center"/>
    </xf>
    <xf numFmtId="169" fontId="2" fillId="0" borderId="0" xfId="0" applyNumberFormat="1" applyFont="1" applyFill="1" applyBorder="1" applyAlignment="1" applyProtection="1">
      <alignment horizontal="right"/>
    </xf>
    <xf numFmtId="165" fontId="2" fillId="0" borderId="0" xfId="0" applyNumberFormat="1" applyFont="1" applyAlignment="1">
      <alignment horizontal="left" vertical="center"/>
    </xf>
    <xf numFmtId="0" fontId="2" fillId="0" borderId="0" xfId="0" applyNumberFormat="1" applyFont="1" applyFill="1" applyBorder="1" applyAlignment="1" applyProtection="1">
      <alignment horizontal="left"/>
    </xf>
    <xf numFmtId="165" fontId="11" fillId="0" borderId="0" xfId="0" applyNumberFormat="1" applyFont="1" applyAlignment="1">
      <alignment vertical="center"/>
    </xf>
    <xf numFmtId="165" fontId="11" fillId="0" borderId="0" xfId="0" applyNumberFormat="1" applyFont="1" applyBorder="1" applyAlignment="1">
      <alignment vertical="center"/>
    </xf>
    <xf numFmtId="165" fontId="11" fillId="0" borderId="2" xfId="0" applyNumberFormat="1" applyFont="1" applyBorder="1" applyAlignment="1">
      <alignment vertical="center"/>
    </xf>
    <xf numFmtId="164" fontId="1" fillId="0" borderId="0" xfId="0" applyNumberFormat="1" applyFont="1" applyFill="1" applyBorder="1" applyAlignment="1" applyProtection="1"/>
    <xf numFmtId="0" fontId="1" fillId="0" borderId="0" xfId="0" applyNumberFormat="1" applyFont="1" applyFill="1" applyBorder="1" applyAlignment="1" applyProtection="1"/>
    <xf numFmtId="0" fontId="12" fillId="0" borderId="0" xfId="0" applyFont="1" applyAlignment="1">
      <alignment horizontal="left" vertical="center"/>
    </xf>
    <xf numFmtId="165"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166" fontId="12" fillId="0" borderId="0" xfId="0" applyNumberFormat="1" applyFont="1" applyAlignment="1">
      <alignment horizontal="right" vertical="center"/>
    </xf>
    <xf numFmtId="0" fontId="0" fillId="0" borderId="0" xfId="0" applyNumberFormat="1" applyFill="1" applyBorder="1" applyAlignment="1" applyProtection="1"/>
    <xf numFmtId="169" fontId="10" fillId="3" borderId="3" xfId="0" applyNumberFormat="1" applyFont="1" applyFill="1" applyBorder="1" applyAlignment="1" applyProtection="1">
      <alignment vertical="center"/>
    </xf>
    <xf numFmtId="0" fontId="10" fillId="3" borderId="3" xfId="0" applyNumberFormat="1" applyFont="1" applyFill="1" applyBorder="1" applyAlignment="1" applyProtection="1">
      <alignment vertical="center" wrapText="1"/>
    </xf>
    <xf numFmtId="165" fontId="11" fillId="3" borderId="3" xfId="0" applyNumberFormat="1" applyFont="1" applyFill="1" applyBorder="1" applyAlignment="1">
      <alignment horizontal="left" vertical="center"/>
    </xf>
    <xf numFmtId="169" fontId="10" fillId="3" borderId="3" xfId="0" applyNumberFormat="1" applyFont="1" applyFill="1" applyBorder="1" applyAlignment="1" applyProtection="1">
      <alignment horizontal="right" vertical="center"/>
    </xf>
    <xf numFmtId="0" fontId="10" fillId="3" borderId="3" xfId="0" applyNumberFormat="1" applyFont="1" applyFill="1" applyBorder="1" applyAlignment="1" applyProtection="1">
      <alignment horizontal="left" vertical="center"/>
    </xf>
    <xf numFmtId="0" fontId="2" fillId="3" borderId="3" xfId="0" applyNumberFormat="1" applyFont="1" applyFill="1" applyBorder="1" applyAlignment="1" applyProtection="1"/>
    <xf numFmtId="0" fontId="4" fillId="3" borderId="0" xfId="0" applyNumberFormat="1" applyFont="1" applyFill="1" applyBorder="1" applyAlignment="1" applyProtection="1"/>
    <xf numFmtId="0" fontId="6" fillId="3" borderId="0" xfId="0" applyNumberFormat="1" applyFont="1" applyFill="1" applyBorder="1" applyAlignment="1" applyProtection="1">
      <alignment horizontal="right"/>
    </xf>
    <xf numFmtId="167" fontId="6" fillId="3" borderId="0" xfId="2" applyNumberFormat="1" applyFont="1" applyFill="1" applyBorder="1" applyAlignment="1" applyProtection="1">
      <alignment horizontal="right"/>
    </xf>
    <xf numFmtId="164" fontId="1" fillId="0" borderId="0" xfId="1" applyNumberFormat="1" applyFont="1" applyFill="1" applyBorder="1" applyAlignment="1" applyProtection="1"/>
    <xf numFmtId="0" fontId="7" fillId="0" borderId="0" xfId="0" applyNumberFormat="1" applyFont="1" applyFill="1" applyBorder="1" applyAlignment="1" applyProtection="1"/>
    <xf numFmtId="0" fontId="7" fillId="0" borderId="1" xfId="0" applyFont="1" applyBorder="1" applyAlignment="1">
      <alignment horizontal="left" vertical="center"/>
    </xf>
    <xf numFmtId="164" fontId="1" fillId="0" borderId="1" xfId="0" applyNumberFormat="1" applyFont="1" applyBorder="1" applyAlignment="1">
      <alignment horizontal="left" vertical="center"/>
    </xf>
    <xf numFmtId="168" fontId="1" fillId="0" borderId="0" xfId="0" applyNumberFormat="1" applyFont="1" applyAlignment="1">
      <alignment horizontal="right" vertical="center"/>
    </xf>
    <xf numFmtId="0" fontId="17" fillId="0" borderId="0" xfId="0" applyFont="1"/>
    <xf numFmtId="167" fontId="2" fillId="0" borderId="0" xfId="0" applyNumberFormat="1" applyFont="1" applyFill="1" applyBorder="1" applyAlignment="1" applyProtection="1"/>
    <xf numFmtId="0" fontId="1" fillId="3" borderId="3" xfId="0" applyNumberFormat="1" applyFont="1" applyFill="1" applyBorder="1" applyAlignment="1" applyProtection="1"/>
    <xf numFmtId="167" fontId="1" fillId="0" borderId="0" xfId="0" applyNumberFormat="1" applyFont="1" applyFill="1" applyBorder="1" applyAlignment="1" applyProtection="1"/>
    <xf numFmtId="0" fontId="10" fillId="0" borderId="3" xfId="0" applyNumberFormat="1" applyFont="1" applyFill="1" applyBorder="1" applyAlignment="1" applyProtection="1">
      <alignment vertical="center" wrapText="1"/>
    </xf>
    <xf numFmtId="0" fontId="6" fillId="0" borderId="3" xfId="0" applyNumberFormat="1" applyFont="1" applyFill="1" applyBorder="1" applyAlignment="1" applyProtection="1">
      <alignment horizontal="left"/>
    </xf>
    <xf numFmtId="0" fontId="6" fillId="0" borderId="3" xfId="0" applyNumberFormat="1" applyFont="1" applyFill="1" applyBorder="1" applyAlignment="1" applyProtection="1">
      <alignment horizontal="left" wrapText="1"/>
    </xf>
    <xf numFmtId="167" fontId="20" fillId="0" borderId="3" xfId="2" applyNumberFormat="1" applyFont="1" applyFill="1" applyBorder="1" applyAlignment="1" applyProtection="1">
      <alignment horizontal="right"/>
    </xf>
    <xf numFmtId="167" fontId="13" fillId="0" borderId="3" xfId="2" applyNumberFormat="1" applyFont="1" applyFill="1" applyBorder="1" applyAlignment="1" applyProtection="1">
      <alignment horizontal="right"/>
    </xf>
    <xf numFmtId="0" fontId="10" fillId="0" borderId="4" xfId="0" applyNumberFormat="1" applyFont="1" applyFill="1" applyBorder="1" applyAlignment="1" applyProtection="1">
      <alignment vertical="center"/>
    </xf>
    <xf numFmtId="0" fontId="10" fillId="0" borderId="4" xfId="0" applyNumberFormat="1" applyFont="1" applyFill="1" applyBorder="1" applyAlignment="1" applyProtection="1">
      <alignment vertical="center" wrapText="1"/>
    </xf>
    <xf numFmtId="167" fontId="13" fillId="0" borderId="4" xfId="2" applyNumberFormat="1" applyFont="1" applyFill="1" applyBorder="1" applyAlignment="1" applyProtection="1"/>
    <xf numFmtId="0" fontId="10" fillId="0" borderId="3" xfId="0" applyNumberFormat="1" applyFont="1" applyFill="1" applyBorder="1" applyAlignment="1" applyProtection="1">
      <alignment vertical="center"/>
    </xf>
    <xf numFmtId="0" fontId="7" fillId="0" borderId="3" xfId="0" applyNumberFormat="1" applyFont="1" applyFill="1" applyBorder="1" applyAlignment="1" applyProtection="1"/>
    <xf numFmtId="164" fontId="21" fillId="0" borderId="3" xfId="1" applyNumberFormat="1" applyFont="1" applyFill="1" applyBorder="1" applyAlignment="1" applyProtection="1">
      <alignment horizontal="right"/>
    </xf>
    <xf numFmtId="0" fontId="21" fillId="0" borderId="3" xfId="0" applyNumberFormat="1" applyFont="1" applyFill="1" applyBorder="1" applyAlignment="1" applyProtection="1">
      <alignment horizontal="right"/>
    </xf>
    <xf numFmtId="0" fontId="2" fillId="0" borderId="3" xfId="0" applyNumberFormat="1" applyFont="1" applyFill="1" applyBorder="1" applyAlignment="1" applyProtection="1">
      <alignment horizontal="right"/>
    </xf>
    <xf numFmtId="170" fontId="0" fillId="0" borderId="0" xfId="0" applyNumberFormat="1" applyFill="1" applyBorder="1" applyAlignment="1" applyProtection="1"/>
    <xf numFmtId="1" fontId="2" fillId="0" borderId="0" xfId="0" applyNumberFormat="1" applyFont="1" applyFill="1" applyBorder="1" applyAlignment="1" applyProtection="1"/>
    <xf numFmtId="171" fontId="1" fillId="0" borderId="0" xfId="1" applyNumberFormat="1" applyFont="1" applyFill="1" applyBorder="1" applyAlignment="1" applyProtection="1"/>
    <xf numFmtId="170" fontId="10" fillId="3" borderId="3" xfId="0" applyNumberFormat="1" applyFont="1" applyFill="1" applyBorder="1" applyAlignment="1" applyProtection="1">
      <alignment horizontal="right" vertical="center"/>
    </xf>
    <xf numFmtId="167" fontId="20" fillId="0" borderId="3" xfId="2" applyNumberFormat="1" applyFont="1" applyFill="1" applyBorder="1" applyAlignment="1" applyProtection="1">
      <alignment horizontal="left"/>
    </xf>
    <xf numFmtId="0" fontId="18" fillId="0" borderId="3" xfId="0" applyNumberFormat="1" applyFont="1" applyFill="1" applyBorder="1" applyAlignment="1" applyProtection="1">
      <alignment horizontal="left" vertical="center"/>
    </xf>
    <xf numFmtId="0" fontId="18" fillId="0" borderId="3" xfId="0" applyNumberFormat="1" applyFont="1" applyFill="1" applyBorder="1" applyAlignment="1" applyProtection="1">
      <alignment horizontal="left" vertical="center" wrapText="1"/>
    </xf>
    <xf numFmtId="167" fontId="19" fillId="0" borderId="3" xfId="2" applyNumberFormat="1" applyFont="1" applyFill="1" applyBorder="1" applyAlignment="1" applyProtection="1">
      <alignment horizontal="left"/>
    </xf>
    <xf numFmtId="0" fontId="25" fillId="0" borderId="0" xfId="0" applyNumberFormat="1" applyFont="1" applyFill="1" applyBorder="1" applyAlignment="1" applyProtection="1"/>
    <xf numFmtId="0" fontId="25" fillId="0" borderId="3" xfId="0" applyNumberFormat="1" applyFont="1" applyFill="1" applyBorder="1" applyAlignment="1" applyProtection="1">
      <alignment horizontal="left"/>
    </xf>
    <xf numFmtId="166" fontId="26" fillId="0" borderId="0" xfId="0" applyNumberFormat="1" applyFont="1" applyAlignment="1">
      <alignment horizontal="right" vertical="center"/>
    </xf>
    <xf numFmtId="170" fontId="10" fillId="2" borderId="3"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left"/>
    </xf>
    <xf numFmtId="0" fontId="9" fillId="0" borderId="3" xfId="0" applyNumberFormat="1" applyFont="1" applyFill="1" applyBorder="1" applyAlignment="1" applyProtection="1">
      <alignment horizontal="left"/>
    </xf>
    <xf numFmtId="169" fontId="29" fillId="3" borderId="3" xfId="0" applyNumberFormat="1" applyFont="1" applyFill="1" applyBorder="1" applyAlignment="1" applyProtection="1">
      <alignment vertical="center"/>
    </xf>
    <xf numFmtId="165" fontId="2" fillId="3" borderId="3" xfId="0" applyNumberFormat="1" applyFont="1" applyFill="1" applyBorder="1" applyAlignment="1">
      <alignment horizontal="left" vertical="center"/>
    </xf>
    <xf numFmtId="0" fontId="29" fillId="3" borderId="3" xfId="0" applyNumberFormat="1" applyFont="1" applyFill="1" applyBorder="1" applyAlignment="1" applyProtection="1">
      <alignment vertical="center" wrapText="1"/>
    </xf>
    <xf numFmtId="169" fontId="29" fillId="3" borderId="3" xfId="0" applyNumberFormat="1" applyFont="1" applyFill="1" applyBorder="1" applyAlignment="1" applyProtection="1">
      <alignment vertical="center" wrapText="1"/>
    </xf>
    <xf numFmtId="169" fontId="30" fillId="3" borderId="3" xfId="0" applyNumberFormat="1" applyFont="1" applyFill="1" applyBorder="1" applyAlignment="1" applyProtection="1">
      <alignment vertical="center"/>
    </xf>
    <xf numFmtId="0" fontId="29" fillId="3" borderId="3" xfId="0" applyNumberFormat="1" applyFont="1" applyFill="1" applyBorder="1" applyAlignment="1" applyProtection="1">
      <alignment vertical="center"/>
    </xf>
    <xf numFmtId="165" fontId="2" fillId="3" borderId="3" xfId="0" applyNumberFormat="1" applyFont="1" applyFill="1" applyBorder="1" applyAlignment="1">
      <alignment horizontal="center" vertical="center"/>
    </xf>
    <xf numFmtId="174" fontId="28" fillId="3" borderId="3" xfId="7" applyNumberFormat="1" applyFont="1" applyFill="1" applyBorder="1" applyAlignment="1" applyProtection="1">
      <alignment horizontal="right" vertical="center"/>
      <protection locked="0"/>
    </xf>
    <xf numFmtId="175" fontId="28" fillId="3" borderId="3" xfId="7" applyNumberFormat="1" applyFont="1" applyFill="1" applyBorder="1" applyAlignment="1">
      <alignment horizontal="right" vertical="center"/>
    </xf>
    <xf numFmtId="169" fontId="10" fillId="3" borderId="5" xfId="0" applyNumberFormat="1" applyFont="1" applyFill="1" applyBorder="1" applyAlignment="1" applyProtection="1">
      <alignment horizontal="center" vertical="center"/>
    </xf>
    <xf numFmtId="169" fontId="10" fillId="3" borderId="6" xfId="0" applyNumberFormat="1" applyFont="1" applyFill="1" applyBorder="1" applyAlignment="1" applyProtection="1">
      <alignment horizontal="center" vertical="center"/>
    </xf>
    <xf numFmtId="169" fontId="10" fillId="3" borderId="7"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167" fontId="13" fillId="0" borderId="4" xfId="2" applyNumberFormat="1" applyFont="1" applyFill="1" applyBorder="1" applyAlignment="1" applyProtection="1">
      <alignment horizontal="center"/>
    </xf>
    <xf numFmtId="167" fontId="13" fillId="0" borderId="8" xfId="2" applyNumberFormat="1" applyFont="1" applyFill="1" applyBorder="1" applyAlignment="1" applyProtection="1">
      <alignment horizontal="center"/>
    </xf>
    <xf numFmtId="165" fontId="11" fillId="0" borderId="4" xfId="0" applyNumberFormat="1" applyFont="1" applyFill="1" applyBorder="1" applyAlignment="1">
      <alignment horizontal="left" vertical="center"/>
    </xf>
    <xf numFmtId="165" fontId="11" fillId="0" borderId="8" xfId="0" applyNumberFormat="1" applyFont="1" applyFill="1" applyBorder="1" applyAlignment="1">
      <alignment horizontal="left" vertical="center"/>
    </xf>
    <xf numFmtId="0" fontId="10" fillId="0" borderId="4" xfId="0" applyNumberFormat="1" applyFont="1" applyFill="1" applyBorder="1" applyAlignment="1" applyProtection="1">
      <alignment horizontal="left" vertical="center"/>
    </xf>
    <xf numFmtId="0" fontId="10" fillId="0" borderId="8" xfId="0" applyNumberFormat="1" applyFont="1" applyFill="1" applyBorder="1" applyAlignment="1" applyProtection="1">
      <alignment horizontal="left" vertical="center"/>
    </xf>
    <xf numFmtId="0" fontId="10" fillId="0" borderId="4" xfId="0" applyNumberFormat="1" applyFont="1" applyFill="1" applyBorder="1" applyAlignment="1" applyProtection="1">
      <alignment horizontal="left" vertical="center" wrapText="1"/>
    </xf>
    <xf numFmtId="0" fontId="10" fillId="0" borderId="8" xfId="0" applyNumberFormat="1" applyFont="1" applyFill="1" applyBorder="1" applyAlignment="1" applyProtection="1">
      <alignment horizontal="left" vertical="center" wrapText="1"/>
    </xf>
    <xf numFmtId="165" fontId="11" fillId="0" borderId="9" xfId="0" applyNumberFormat="1" applyFont="1" applyFill="1" applyBorder="1" applyAlignment="1">
      <alignment horizontal="left" vertical="center"/>
    </xf>
    <xf numFmtId="0" fontId="23" fillId="0" borderId="0" xfId="3"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left" vertical="center"/>
    </xf>
    <xf numFmtId="169" fontId="30" fillId="3" borderId="3"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left" vertical="center"/>
    </xf>
    <xf numFmtId="0" fontId="6" fillId="0" borderId="8"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167" fontId="20" fillId="0" borderId="4" xfId="2" applyNumberFormat="1" applyFont="1" applyFill="1" applyBorder="1" applyAlignment="1" applyProtection="1">
      <alignment horizontal="left" vertical="center"/>
    </xf>
    <xf numFmtId="167" fontId="20" fillId="0" borderId="8" xfId="2" applyNumberFormat="1" applyFont="1" applyFill="1" applyBorder="1" applyAlignment="1" applyProtection="1">
      <alignment horizontal="left" vertical="center"/>
    </xf>
    <xf numFmtId="0" fontId="23" fillId="0" borderId="4" xfId="3" applyNumberFormat="1" applyFont="1" applyFill="1" applyBorder="1" applyAlignment="1" applyProtection="1">
      <alignment horizontal="center" vertical="center" wrapText="1"/>
    </xf>
    <xf numFmtId="0" fontId="23" fillId="0" borderId="10" xfId="3" applyNumberFormat="1" applyFont="1" applyFill="1" applyBorder="1" applyAlignment="1" applyProtection="1">
      <alignment horizontal="center" vertical="center" wrapText="1"/>
    </xf>
    <xf numFmtId="0" fontId="23" fillId="0" borderId="8" xfId="3" applyNumberFormat="1" applyFont="1" applyFill="1" applyBorder="1" applyAlignment="1" applyProtection="1">
      <alignment horizontal="center" vertical="center" wrapText="1"/>
    </xf>
  </cellXfs>
  <cellStyles count="8">
    <cellStyle name="Comma" xfId="1" builtinId="3"/>
    <cellStyle name="Comma 2" xfId="4"/>
    <cellStyle name="Currency" xfId="2" builtinId="4"/>
    <cellStyle name="Euro" xfId="5"/>
    <cellStyle name="Normal" xfId="0" builtinId="0"/>
    <cellStyle name="Normal 2" xfId="6"/>
    <cellStyle name="Normal_HRAC 2016_1" xfId="7"/>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120" zoomScaleNormal="120" workbookViewId="0">
      <selection activeCell="C28" sqref="C28"/>
    </sheetView>
  </sheetViews>
  <sheetFormatPr defaultRowHeight="12.75" outlineLevelRow="1" x14ac:dyDescent="0.2"/>
  <cols>
    <col min="1" max="1" width="39.140625" style="3" bestFit="1" customWidth="1"/>
    <col min="2" max="2" width="34" style="3" bestFit="1" customWidth="1"/>
    <col min="3" max="3" width="32.140625" style="3" bestFit="1" customWidth="1"/>
    <col min="4" max="4" width="18.42578125" style="3" customWidth="1"/>
    <col min="5" max="5" width="11.28515625" style="3" customWidth="1"/>
    <col min="6" max="6" width="29.85546875" style="3" bestFit="1" customWidth="1"/>
    <col min="7" max="16384" width="9.140625" style="3"/>
  </cols>
  <sheetData>
    <row r="1" spans="1:4" x14ac:dyDescent="0.2">
      <c r="A1" s="1" t="s">
        <v>0</v>
      </c>
      <c r="B1" s="2"/>
    </row>
    <row r="2" spans="1:4" x14ac:dyDescent="0.2">
      <c r="A2" s="3" t="s">
        <v>1</v>
      </c>
      <c r="B2" s="4">
        <v>22384.54</v>
      </c>
    </row>
    <row r="3" spans="1:4" x14ac:dyDescent="0.2">
      <c r="A3" s="5" t="s">
        <v>2</v>
      </c>
      <c r="B3" s="4">
        <v>45569.42</v>
      </c>
    </row>
    <row r="4" spans="1:4" ht="13.5" thickBot="1" x14ac:dyDescent="0.25">
      <c r="A4" s="6" t="s">
        <v>3</v>
      </c>
      <c r="B4" s="7">
        <v>-75333.41</v>
      </c>
    </row>
    <row r="5" spans="1:4" s="11" customFormat="1" ht="13.5" hidden="1" outlineLevel="1" thickTop="1" x14ac:dyDescent="0.2">
      <c r="A5" s="8">
        <v>41185</v>
      </c>
      <c r="B5" s="9" t="s">
        <v>4</v>
      </c>
      <c r="C5" s="10">
        <v>52537.06</v>
      </c>
    </row>
    <row r="6" spans="1:4" s="11" customFormat="1" hidden="1" outlineLevel="1" x14ac:dyDescent="0.2">
      <c r="A6" s="12">
        <v>41274</v>
      </c>
      <c r="B6" s="13" t="s">
        <v>5</v>
      </c>
      <c r="C6" s="14">
        <v>22796.35</v>
      </c>
    </row>
    <row r="7" spans="1:4" s="11" customFormat="1" hidden="1" outlineLevel="1" x14ac:dyDescent="0.2">
      <c r="A7" s="15"/>
      <c r="C7" s="16">
        <f>SUM(C5:C6)</f>
        <v>75333.41</v>
      </c>
    </row>
    <row r="8" spans="1:4" ht="13.5" collapsed="1" thickTop="1" x14ac:dyDescent="0.2">
      <c r="A8" s="5" t="s">
        <v>6</v>
      </c>
      <c r="B8" s="4">
        <f>SUM(B2:B7)</f>
        <v>-7379.4500000000116</v>
      </c>
      <c r="C8" s="17"/>
    </row>
    <row r="9" spans="1:4" x14ac:dyDescent="0.2">
      <c r="A9" s="5"/>
      <c r="B9" s="4"/>
    </row>
    <row r="10" spans="1:4" x14ac:dyDescent="0.2">
      <c r="A10" s="18" t="s">
        <v>7</v>
      </c>
      <c r="B10" s="2"/>
    </row>
    <row r="11" spans="1:4" collapsed="1" x14ac:dyDescent="0.2">
      <c r="A11" s="24" t="s">
        <v>13</v>
      </c>
      <c r="B11" s="25">
        <f>+B8</f>
        <v>-7379.4500000000116</v>
      </c>
    </row>
    <row r="12" spans="1:4" x14ac:dyDescent="0.2">
      <c r="A12" s="5" t="s">
        <v>8</v>
      </c>
      <c r="B12" s="4">
        <f>C15/1.34248</f>
        <v>70019.665097431629</v>
      </c>
    </row>
    <row r="13" spans="1:4" hidden="1" outlineLevel="1" x14ac:dyDescent="0.2">
      <c r="A13" s="5"/>
      <c r="B13" s="19" t="s">
        <v>9</v>
      </c>
      <c r="C13" s="20">
        <v>80000</v>
      </c>
      <c r="D13" s="23" t="s">
        <v>27</v>
      </c>
    </row>
    <row r="14" spans="1:4" hidden="1" outlineLevel="1" x14ac:dyDescent="0.2">
      <c r="A14" s="5"/>
      <c r="B14" s="21" t="s">
        <v>10</v>
      </c>
      <c r="C14" s="22">
        <f>2*7000</f>
        <v>14000</v>
      </c>
      <c r="D14" s="23" t="s">
        <v>28</v>
      </c>
    </row>
    <row r="15" spans="1:4" hidden="1" outlineLevel="1" x14ac:dyDescent="0.2">
      <c r="A15" s="5"/>
      <c r="B15" s="19" t="s">
        <v>11</v>
      </c>
      <c r="C15" s="20">
        <f>SUM(C13:C14)</f>
        <v>94000</v>
      </c>
      <c r="D15" s="3" t="s">
        <v>12</v>
      </c>
    </row>
    <row r="16" spans="1:4" collapsed="1" x14ac:dyDescent="0.2">
      <c r="A16" s="24" t="s">
        <v>14</v>
      </c>
      <c r="B16" s="25">
        <f>-C19</f>
        <v>-9991.2099999999991</v>
      </c>
    </row>
    <row r="17" spans="1:8" hidden="1" outlineLevel="1" x14ac:dyDescent="0.2">
      <c r="A17" s="5"/>
      <c r="B17" s="26" t="s">
        <v>15</v>
      </c>
      <c r="C17" s="27">
        <f>5041.77</f>
        <v>5041.7700000000004</v>
      </c>
      <c r="D17" s="28" t="s">
        <v>33</v>
      </c>
      <c r="E17" s="28"/>
    </row>
    <row r="18" spans="1:8" hidden="1" outlineLevel="1" x14ac:dyDescent="0.2">
      <c r="A18" s="5"/>
      <c r="B18" s="29" t="s">
        <v>16</v>
      </c>
      <c r="C18" s="30">
        <f>4949.44</f>
        <v>4949.4399999999996</v>
      </c>
      <c r="D18" s="28" t="s">
        <v>33</v>
      </c>
      <c r="E18" s="28"/>
    </row>
    <row r="19" spans="1:8" hidden="1" outlineLevel="1" x14ac:dyDescent="0.2">
      <c r="A19" s="24"/>
      <c r="B19" s="25"/>
      <c r="C19" s="31">
        <f>SUM(C17:C18)</f>
        <v>9991.2099999999991</v>
      </c>
    </row>
    <row r="20" spans="1:8" ht="13.5" collapsed="1" thickBot="1" x14ac:dyDescent="0.25">
      <c r="A20" s="32" t="s">
        <v>17</v>
      </c>
      <c r="B20" s="33">
        <f>-D27</f>
        <v>-54155.490000000013</v>
      </c>
      <c r="C20" s="34"/>
    </row>
    <row r="21" spans="1:8" ht="13.5" hidden="1" outlineLevel="1" thickTop="1" x14ac:dyDescent="0.2">
      <c r="B21" s="35" t="s">
        <v>18</v>
      </c>
      <c r="C21" s="26" t="s">
        <v>19</v>
      </c>
      <c r="D21" s="36" t="s">
        <v>20</v>
      </c>
      <c r="E21" s="11"/>
    </row>
    <row r="22" spans="1:8" ht="13.5" hidden="1" outlineLevel="1" x14ac:dyDescent="0.2">
      <c r="B22" s="37" t="s">
        <v>21</v>
      </c>
      <c r="C22" s="38" t="s">
        <v>22</v>
      </c>
      <c r="D22" s="39">
        <v>846.3</v>
      </c>
      <c r="E22" s="11"/>
    </row>
    <row r="23" spans="1:8" ht="13.5" hidden="1" outlineLevel="1" x14ac:dyDescent="0.2">
      <c r="B23" s="37" t="s">
        <v>23</v>
      </c>
      <c r="C23" s="38" t="s">
        <v>24</v>
      </c>
      <c r="D23" s="39">
        <v>52557.14</v>
      </c>
      <c r="E23" s="11"/>
    </row>
    <row r="24" spans="1:8" ht="13.5" hidden="1" outlineLevel="1" x14ac:dyDescent="0.2">
      <c r="B24" s="47">
        <v>41367</v>
      </c>
      <c r="C24" s="38" t="s">
        <v>83</v>
      </c>
      <c r="D24" s="39">
        <v>22796.35</v>
      </c>
      <c r="E24" s="39"/>
    </row>
    <row r="25" spans="1:8" ht="13.5" hidden="1" outlineLevel="1" x14ac:dyDescent="0.2">
      <c r="B25" s="46">
        <v>41367</v>
      </c>
      <c r="C25" s="38" t="s">
        <v>25</v>
      </c>
      <c r="D25" s="39">
        <v>-22796.35</v>
      </c>
    </row>
    <row r="26" spans="1:8" ht="13.5" hidden="1" outlineLevel="1" x14ac:dyDescent="0.2">
      <c r="B26" s="48">
        <v>41513</v>
      </c>
      <c r="C26" s="40" t="s">
        <v>26</v>
      </c>
      <c r="D26" s="41">
        <v>752.05</v>
      </c>
    </row>
    <row r="27" spans="1:8" hidden="1" outlineLevel="1" x14ac:dyDescent="0.2">
      <c r="A27" s="42"/>
      <c r="D27" s="43">
        <f>SUM(D22:D26)</f>
        <v>54155.490000000013</v>
      </c>
    </row>
    <row r="28" spans="1:8" s="50" customFormat="1" ht="13.5" collapsed="1" thickTop="1" x14ac:dyDescent="0.2">
      <c r="A28" s="42" t="s">
        <v>34</v>
      </c>
      <c r="B28" s="49">
        <f>SUM(B11:B20)</f>
        <v>-1506.4849025683943</v>
      </c>
    </row>
    <row r="31" spans="1:8" ht="13.5" x14ac:dyDescent="0.2">
      <c r="B31" s="51"/>
      <c r="C31" s="52"/>
      <c r="D31" s="53"/>
      <c r="E31" s="53"/>
      <c r="F31" s="54"/>
      <c r="G31" s="55"/>
      <c r="H31" s="56"/>
    </row>
    <row r="32" spans="1:8" ht="13.5" x14ac:dyDescent="0.2">
      <c r="A32" s="44"/>
      <c r="B32" s="51"/>
      <c r="C32" s="52"/>
      <c r="D32" s="53"/>
      <c r="E32" s="53"/>
      <c r="F32" s="54"/>
      <c r="G32" s="55"/>
      <c r="H32" s="56"/>
    </row>
    <row r="33" spans="1:8" ht="13.5" x14ac:dyDescent="0.2">
      <c r="A33" s="44"/>
      <c r="B33" s="51"/>
      <c r="C33" s="52"/>
      <c r="D33" s="53"/>
      <c r="E33" s="53"/>
      <c r="F33" s="54"/>
      <c r="G33" s="56"/>
      <c r="H33" s="55"/>
    </row>
    <row r="34" spans="1:8" ht="13.5" x14ac:dyDescent="0.2">
      <c r="B34" s="51"/>
      <c r="C34" s="52"/>
      <c r="D34" s="53"/>
      <c r="E34" s="53"/>
      <c r="F34" s="54"/>
      <c r="G34" s="55"/>
      <c r="H34" s="56"/>
    </row>
    <row r="35" spans="1:8" ht="13.5" x14ac:dyDescent="0.2">
      <c r="B35" s="51"/>
      <c r="C35" s="52"/>
      <c r="D35" s="53"/>
      <c r="E35" s="53"/>
      <c r="F35" s="54"/>
      <c r="G35" s="55"/>
      <c r="H35" s="56"/>
    </row>
    <row r="36" spans="1:8" x14ac:dyDescent="0.2">
      <c r="H36" s="45"/>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110" zoomScaleNormal="110" zoomScaleSheetLayoutView="140" workbookViewId="0">
      <selection activeCell="F14" sqref="F14"/>
    </sheetView>
  </sheetViews>
  <sheetFormatPr defaultRowHeight="12.75" outlineLevelRow="1" x14ac:dyDescent="0.2"/>
  <cols>
    <col min="1" max="1" width="45.85546875" style="3" bestFit="1" customWidth="1"/>
    <col min="2" max="2" width="21.5703125" style="3" customWidth="1"/>
    <col min="3" max="3" width="20" style="3" customWidth="1"/>
    <col min="4" max="4" width="29.28515625" style="3" bestFit="1" customWidth="1"/>
    <col min="5" max="5" width="11.28515625" style="3" customWidth="1"/>
    <col min="6" max="6" width="29.85546875" style="3" bestFit="1" customWidth="1"/>
    <col min="7" max="7" width="9.140625" style="3"/>
    <col min="8" max="8" width="10.85546875" style="3" bestFit="1" customWidth="1"/>
    <col min="9" max="16384" width="9.140625" style="3"/>
  </cols>
  <sheetData>
    <row r="1" spans="1:8" x14ac:dyDescent="0.2">
      <c r="A1" s="1" t="s">
        <v>30</v>
      </c>
      <c r="B1" s="2" t="s">
        <v>51</v>
      </c>
    </row>
    <row r="2" spans="1:8" s="50" customFormat="1" x14ac:dyDescent="0.2">
      <c r="A2" s="50" t="s">
        <v>29</v>
      </c>
      <c r="B2" s="66">
        <f>'HRAC 2013'!B28</f>
        <v>-1506.4849025683943</v>
      </c>
    </row>
    <row r="3" spans="1:8" s="50" customFormat="1" x14ac:dyDescent="0.2">
      <c r="A3" s="67" t="s">
        <v>54</v>
      </c>
      <c r="B3" s="66">
        <f>SUM(C4:C5)/1.32896</f>
        <v>76187.394654466654</v>
      </c>
    </row>
    <row r="4" spans="1:8" outlineLevel="1" x14ac:dyDescent="0.2">
      <c r="A4" s="63"/>
      <c r="B4" s="64" t="s">
        <v>31</v>
      </c>
      <c r="C4" s="65">
        <f>11250*8</f>
        <v>90000</v>
      </c>
      <c r="D4" s="23"/>
    </row>
    <row r="5" spans="1:8" outlineLevel="1" x14ac:dyDescent="0.2">
      <c r="A5" s="63"/>
      <c r="B5" s="64" t="s">
        <v>32</v>
      </c>
      <c r="C5" s="65">
        <v>11250</v>
      </c>
      <c r="D5" s="3" t="s">
        <v>84</v>
      </c>
      <c r="E5" s="3" t="s">
        <v>89</v>
      </c>
    </row>
    <row r="6" spans="1:8" s="50" customFormat="1" ht="13.5" thickBot="1" x14ac:dyDescent="0.25">
      <c r="A6" s="68" t="s">
        <v>55</v>
      </c>
      <c r="B6" s="69">
        <f>-SUM(G9:G14)</f>
        <v>-74502.64</v>
      </c>
      <c r="C6" s="70"/>
    </row>
    <row r="7" spans="1:8" ht="14.25" outlineLevel="1" thickTop="1" x14ac:dyDescent="0.2">
      <c r="A7" s="118" t="s">
        <v>41</v>
      </c>
      <c r="B7" s="120" t="s">
        <v>42</v>
      </c>
      <c r="C7" s="122" t="s">
        <v>52</v>
      </c>
      <c r="D7" s="122" t="s">
        <v>53</v>
      </c>
      <c r="E7" s="111" t="s">
        <v>61</v>
      </c>
      <c r="F7" s="112"/>
      <c r="G7" s="113"/>
      <c r="H7" s="3" t="s">
        <v>78</v>
      </c>
    </row>
    <row r="8" spans="1:8" ht="13.5" outlineLevel="1" x14ac:dyDescent="0.2">
      <c r="A8" s="119"/>
      <c r="B8" s="121"/>
      <c r="C8" s="123"/>
      <c r="D8" s="123"/>
      <c r="E8" s="57" t="s">
        <v>18</v>
      </c>
      <c r="F8" s="57" t="s">
        <v>19</v>
      </c>
      <c r="G8" s="57" t="s">
        <v>20</v>
      </c>
      <c r="H8" s="56"/>
    </row>
    <row r="9" spans="1:8" ht="53.25" customHeight="1" outlineLevel="1" x14ac:dyDescent="0.2">
      <c r="A9" s="114" t="s">
        <v>35</v>
      </c>
      <c r="B9" s="114" t="s">
        <v>46</v>
      </c>
      <c r="C9" s="116">
        <v>68750</v>
      </c>
      <c r="D9" s="116">
        <v>68750</v>
      </c>
      <c r="E9" s="59">
        <v>41691</v>
      </c>
      <c r="F9" s="58" t="s">
        <v>43</v>
      </c>
      <c r="G9" s="60">
        <v>50186.14</v>
      </c>
      <c r="H9" s="88">
        <v>68750</v>
      </c>
    </row>
    <row r="10" spans="1:8" ht="53.25" customHeight="1" outlineLevel="1" x14ac:dyDescent="0.2">
      <c r="A10" s="115"/>
      <c r="B10" s="115"/>
      <c r="C10" s="117"/>
      <c r="D10" s="117"/>
      <c r="E10" s="59"/>
      <c r="F10" s="58" t="s">
        <v>79</v>
      </c>
      <c r="G10" s="60">
        <v>12071.46</v>
      </c>
      <c r="H10" s="88">
        <v>15000</v>
      </c>
    </row>
    <row r="11" spans="1:8" ht="53.25" customHeight="1" outlineLevel="1" x14ac:dyDescent="0.2">
      <c r="A11" s="80" t="s">
        <v>36</v>
      </c>
      <c r="B11" s="81" t="s">
        <v>37</v>
      </c>
      <c r="C11" s="82">
        <v>1250</v>
      </c>
      <c r="D11" s="82">
        <v>1250</v>
      </c>
      <c r="E11" s="59">
        <v>41889</v>
      </c>
      <c r="F11" s="58" t="s">
        <v>81</v>
      </c>
      <c r="G11" s="60">
        <v>196.12</v>
      </c>
      <c r="H11" s="88">
        <v>255.21</v>
      </c>
    </row>
    <row r="12" spans="1:8" ht="78.75" customHeight="1" outlineLevel="1" x14ac:dyDescent="0.2">
      <c r="A12" s="83" t="s">
        <v>38</v>
      </c>
      <c r="B12" s="75" t="s">
        <v>47</v>
      </c>
      <c r="C12" s="79">
        <v>20000</v>
      </c>
      <c r="D12" s="79">
        <v>20000</v>
      </c>
      <c r="E12" s="59">
        <v>41984</v>
      </c>
      <c r="F12" s="58" t="s">
        <v>82</v>
      </c>
      <c r="G12" s="60">
        <v>4001.28</v>
      </c>
      <c r="H12" s="88">
        <v>5000</v>
      </c>
    </row>
    <row r="13" spans="1:8" ht="53.25" customHeight="1" outlineLevel="1" x14ac:dyDescent="0.2">
      <c r="A13" s="83"/>
      <c r="B13" s="75"/>
      <c r="C13" s="79"/>
      <c r="D13" s="79"/>
      <c r="E13" s="59">
        <v>41964</v>
      </c>
      <c r="F13" s="58" t="s">
        <v>77</v>
      </c>
      <c r="G13" s="60">
        <v>8047.64</v>
      </c>
      <c r="H13" s="88">
        <v>10000</v>
      </c>
    </row>
    <row r="14" spans="1:8" ht="53.25" customHeight="1" outlineLevel="1" x14ac:dyDescent="0.2">
      <c r="A14" s="83" t="s">
        <v>39</v>
      </c>
      <c r="B14" s="75" t="s">
        <v>40</v>
      </c>
      <c r="C14" s="79">
        <v>10000</v>
      </c>
      <c r="D14" s="79">
        <v>10000</v>
      </c>
      <c r="E14" s="62"/>
      <c r="F14" s="61"/>
      <c r="G14" s="62"/>
      <c r="H14" s="88"/>
    </row>
    <row r="15" spans="1:8" s="50" customFormat="1" x14ac:dyDescent="0.2">
      <c r="A15" s="42" t="s">
        <v>80</v>
      </c>
      <c r="B15" s="49">
        <f>B2+B3+B6</f>
        <v>178.26975189826044</v>
      </c>
      <c r="C15" s="89">
        <f>+B15*1.35</f>
        <v>240.66416506265162</v>
      </c>
      <c r="D15" s="74"/>
    </row>
  </sheetData>
  <mergeCells count="9">
    <mergeCell ref="E7:G7"/>
    <mergeCell ref="A9:A10"/>
    <mergeCell ref="B9:B10"/>
    <mergeCell ref="C9:C10"/>
    <mergeCell ref="D9:D10"/>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9"/>
  <sheetViews>
    <sheetView zoomScale="90" zoomScaleNormal="90" zoomScaleSheetLayoutView="110" workbookViewId="0">
      <selection activeCell="F25" sqref="F25:G25"/>
    </sheetView>
  </sheetViews>
  <sheetFormatPr defaultRowHeight="12.75" outlineLevelRow="1" x14ac:dyDescent="0.2"/>
  <cols>
    <col min="1" max="1" width="49.28515625" style="3" bestFit="1" customWidth="1"/>
    <col min="2" max="2" width="35.85546875" style="3" bestFit="1" customWidth="1"/>
    <col min="3" max="3" width="30.42578125" style="3" customWidth="1"/>
    <col min="4" max="4" width="26.28515625" style="3" customWidth="1"/>
    <col min="5" max="5" width="11.7109375" style="3" bestFit="1" customWidth="1"/>
    <col min="6" max="6" width="36" style="3" customWidth="1"/>
    <col min="7" max="7" width="33.42578125" style="3" customWidth="1"/>
    <col min="8" max="8" width="8.42578125" style="3" bestFit="1" customWidth="1"/>
    <col min="9" max="9" width="11.42578125" style="3" bestFit="1" customWidth="1"/>
    <col min="10" max="12" width="9.140625" style="3"/>
    <col min="13" max="13" width="27.42578125" style="3" bestFit="1" customWidth="1"/>
    <col min="14" max="16384" width="9.140625" style="3"/>
  </cols>
  <sheetData>
    <row r="1" spans="1:8" x14ac:dyDescent="0.2">
      <c r="A1" s="1" t="s">
        <v>49</v>
      </c>
      <c r="B1" s="1" t="s">
        <v>85</v>
      </c>
    </row>
    <row r="2" spans="1:8" s="50" customFormat="1" x14ac:dyDescent="0.2">
      <c r="A2" s="50" t="s">
        <v>50</v>
      </c>
      <c r="B2" s="90">
        <v>0</v>
      </c>
    </row>
    <row r="3" spans="1:8" s="50" customFormat="1" x14ac:dyDescent="0.2">
      <c r="A3" s="67" t="s">
        <v>74</v>
      </c>
      <c r="B3" s="90">
        <f>SUM(C5:C13)</f>
        <v>138375</v>
      </c>
    </row>
    <row r="4" spans="1:8" s="50" customFormat="1" outlineLevel="1" x14ac:dyDescent="0.2">
      <c r="A4" s="84"/>
      <c r="B4" s="85" t="s">
        <v>72</v>
      </c>
      <c r="C4" s="86" t="s">
        <v>76</v>
      </c>
      <c r="D4" s="86" t="s">
        <v>73</v>
      </c>
    </row>
    <row r="5" spans="1:8" s="50" customFormat="1" ht="12.75" customHeight="1" outlineLevel="1" x14ac:dyDescent="0.2">
      <c r="A5" s="84"/>
      <c r="B5" s="87" t="s">
        <v>63</v>
      </c>
      <c r="C5" s="78">
        <v>15375</v>
      </c>
      <c r="D5" s="125" t="s">
        <v>108</v>
      </c>
    </row>
    <row r="6" spans="1:8" s="50" customFormat="1" outlineLevel="1" x14ac:dyDescent="0.2">
      <c r="A6" s="84"/>
      <c r="B6" s="87" t="s">
        <v>64</v>
      </c>
      <c r="C6" s="78">
        <v>15375</v>
      </c>
      <c r="D6" s="125"/>
    </row>
    <row r="7" spans="1:8" s="50" customFormat="1" outlineLevel="1" x14ac:dyDescent="0.2">
      <c r="A7" s="84"/>
      <c r="B7" s="87" t="s">
        <v>65</v>
      </c>
      <c r="C7" s="78">
        <v>15375</v>
      </c>
      <c r="D7" s="125"/>
    </row>
    <row r="8" spans="1:8" s="50" customFormat="1" outlineLevel="1" x14ac:dyDescent="0.2">
      <c r="A8" s="84"/>
      <c r="B8" s="87" t="s">
        <v>66</v>
      </c>
      <c r="C8" s="78">
        <v>15375</v>
      </c>
      <c r="D8" s="125"/>
    </row>
    <row r="9" spans="1:8" s="50" customFormat="1" outlineLevel="1" x14ac:dyDescent="0.2">
      <c r="A9" s="84"/>
      <c r="B9" s="87" t="s">
        <v>67</v>
      </c>
      <c r="C9" s="78">
        <v>15375</v>
      </c>
      <c r="D9" s="125"/>
    </row>
    <row r="10" spans="1:8" s="50" customFormat="1" outlineLevel="1" x14ac:dyDescent="0.2">
      <c r="A10" s="84"/>
      <c r="B10" s="87" t="s">
        <v>68</v>
      </c>
      <c r="C10" s="78">
        <v>15375</v>
      </c>
      <c r="D10" s="125"/>
    </row>
    <row r="11" spans="1:8" s="50" customFormat="1" outlineLevel="1" x14ac:dyDescent="0.2">
      <c r="A11" s="84"/>
      <c r="B11" s="87" t="s">
        <v>69</v>
      </c>
      <c r="C11" s="78">
        <v>15375</v>
      </c>
      <c r="D11" s="125"/>
    </row>
    <row r="12" spans="1:8" s="50" customFormat="1" outlineLevel="1" x14ac:dyDescent="0.2">
      <c r="A12" s="84"/>
      <c r="B12" s="87" t="s">
        <v>71</v>
      </c>
      <c r="C12" s="78">
        <v>15375</v>
      </c>
      <c r="D12" s="125"/>
    </row>
    <row r="13" spans="1:8" s="50" customFormat="1" ht="15.75" customHeight="1" outlineLevel="1" x14ac:dyDescent="0.2">
      <c r="A13" s="84"/>
      <c r="B13" s="87" t="s">
        <v>70</v>
      </c>
      <c r="C13" s="78">
        <v>15375</v>
      </c>
      <c r="D13" s="97" t="s">
        <v>110</v>
      </c>
      <c r="E13" s="96"/>
    </row>
    <row r="14" spans="1:8" s="50" customFormat="1" ht="13.5" thickBot="1" x14ac:dyDescent="0.25">
      <c r="A14" s="68" t="s">
        <v>75</v>
      </c>
      <c r="B14" s="90">
        <f>-SUM(H17:H25)</f>
        <v>-138703.78999999998</v>
      </c>
      <c r="C14" s="70"/>
      <c r="E14" s="3"/>
      <c r="F14" s="3"/>
      <c r="G14" s="3"/>
      <c r="H14" s="3"/>
    </row>
    <row r="15" spans="1:8" ht="27.75" customHeight="1" outlineLevel="1" thickTop="1" x14ac:dyDescent="0.2">
      <c r="A15" s="124" t="s">
        <v>41</v>
      </c>
      <c r="B15" s="126" t="s">
        <v>42</v>
      </c>
      <c r="C15" s="122" t="s">
        <v>45</v>
      </c>
      <c r="D15" s="122" t="s">
        <v>44</v>
      </c>
      <c r="E15" s="111" t="s">
        <v>62</v>
      </c>
      <c r="F15" s="112"/>
      <c r="G15" s="112"/>
      <c r="H15" s="113"/>
    </row>
    <row r="16" spans="1:8" ht="13.5" outlineLevel="1" x14ac:dyDescent="0.2">
      <c r="A16" s="119"/>
      <c r="B16" s="121"/>
      <c r="C16" s="123"/>
      <c r="D16" s="123"/>
      <c r="E16" s="57" t="s">
        <v>18</v>
      </c>
      <c r="F16" s="57" t="s">
        <v>19</v>
      </c>
      <c r="G16" s="57" t="s">
        <v>92</v>
      </c>
      <c r="H16" s="57" t="s">
        <v>20</v>
      </c>
    </row>
    <row r="17" spans="1:12" ht="38.25" outlineLevel="1" x14ac:dyDescent="0.2">
      <c r="A17" s="76" t="s">
        <v>35</v>
      </c>
      <c r="B17" s="77" t="s">
        <v>56</v>
      </c>
      <c r="C17" s="92">
        <f>68750</f>
        <v>68750</v>
      </c>
      <c r="D17" s="92">
        <f>68750</f>
        <v>68750</v>
      </c>
      <c r="E17" s="59" t="s">
        <v>97</v>
      </c>
      <c r="F17" s="58" t="s">
        <v>90</v>
      </c>
      <c r="G17" s="58" t="s">
        <v>93</v>
      </c>
      <c r="H17" s="99">
        <v>53750</v>
      </c>
    </row>
    <row r="18" spans="1:12" ht="27" outlineLevel="1" x14ac:dyDescent="0.2">
      <c r="A18" s="76"/>
      <c r="B18" s="77"/>
      <c r="C18" s="92"/>
      <c r="D18" s="92"/>
      <c r="E18" s="59" t="s">
        <v>106</v>
      </c>
      <c r="F18" s="58" t="s">
        <v>107</v>
      </c>
      <c r="G18" s="58" t="s">
        <v>93</v>
      </c>
      <c r="H18" s="99">
        <v>33000</v>
      </c>
    </row>
    <row r="19" spans="1:12" ht="27" outlineLevel="1" x14ac:dyDescent="0.2">
      <c r="A19" s="76" t="s">
        <v>36</v>
      </c>
      <c r="B19" s="77" t="s">
        <v>37</v>
      </c>
      <c r="C19" s="92">
        <v>1550</v>
      </c>
      <c r="D19" s="92">
        <v>1550</v>
      </c>
      <c r="E19" s="59" t="s">
        <v>87</v>
      </c>
      <c r="F19" s="58" t="s">
        <v>88</v>
      </c>
      <c r="G19" s="58"/>
      <c r="H19" s="99">
        <v>728.07</v>
      </c>
    </row>
    <row r="20" spans="1:12" ht="38.25" outlineLevel="1" x14ac:dyDescent="0.2">
      <c r="A20" s="76" t="s">
        <v>38</v>
      </c>
      <c r="B20" s="77" t="s">
        <v>57</v>
      </c>
      <c r="C20" s="92">
        <f>20000-5000</f>
        <v>15000</v>
      </c>
      <c r="D20" s="92">
        <f>20000</f>
        <v>20000</v>
      </c>
      <c r="E20" s="59"/>
      <c r="F20" s="58"/>
      <c r="G20" s="58"/>
      <c r="H20" s="91"/>
    </row>
    <row r="21" spans="1:12" ht="25.5" outlineLevel="1" x14ac:dyDescent="0.2">
      <c r="A21" s="76" t="s">
        <v>39</v>
      </c>
      <c r="B21" s="77" t="s">
        <v>40</v>
      </c>
      <c r="C21" s="92">
        <v>10000</v>
      </c>
      <c r="D21" s="92">
        <v>10000</v>
      </c>
      <c r="E21" s="59" t="s">
        <v>91</v>
      </c>
      <c r="F21" s="58" t="s">
        <v>95</v>
      </c>
      <c r="G21" s="58" t="s">
        <v>94</v>
      </c>
      <c r="H21" s="99">
        <v>2000</v>
      </c>
    </row>
    <row r="22" spans="1:12" s="50" customFormat="1" ht="38.25" outlineLevel="1" x14ac:dyDescent="0.2">
      <c r="A22" s="76" t="s">
        <v>58</v>
      </c>
      <c r="B22" s="77" t="s">
        <v>59</v>
      </c>
      <c r="C22" s="92">
        <v>50000</v>
      </c>
      <c r="D22" s="92">
        <v>38075</v>
      </c>
      <c r="E22" s="59" t="s">
        <v>98</v>
      </c>
      <c r="F22" s="58" t="s">
        <v>102</v>
      </c>
      <c r="G22" s="58" t="s">
        <v>103</v>
      </c>
      <c r="H22" s="99">
        <v>1128.93</v>
      </c>
    </row>
    <row r="23" spans="1:12" s="50" customFormat="1" ht="13.5" outlineLevel="1" x14ac:dyDescent="0.2">
      <c r="A23" s="76"/>
      <c r="B23" s="77"/>
      <c r="C23" s="92"/>
      <c r="D23" s="92"/>
      <c r="E23" s="59" t="s">
        <v>104</v>
      </c>
      <c r="F23" s="58" t="s">
        <v>105</v>
      </c>
      <c r="G23" s="58" t="s">
        <v>103</v>
      </c>
      <c r="H23" s="99">
        <v>1096.79</v>
      </c>
    </row>
    <row r="24" spans="1:12" s="50" customFormat="1" ht="27" outlineLevel="1" x14ac:dyDescent="0.2">
      <c r="A24" s="76"/>
      <c r="B24" s="77"/>
      <c r="C24" s="92"/>
      <c r="D24" s="92"/>
      <c r="E24" s="59" t="s">
        <v>96</v>
      </c>
      <c r="F24" s="58" t="s">
        <v>100</v>
      </c>
      <c r="G24" s="58" t="s">
        <v>93</v>
      </c>
      <c r="H24" s="99">
        <v>7000</v>
      </c>
    </row>
    <row r="25" spans="1:12" s="50" customFormat="1" ht="27" outlineLevel="1" x14ac:dyDescent="0.2">
      <c r="A25" s="76"/>
      <c r="B25" s="77"/>
      <c r="C25" s="92"/>
      <c r="D25" s="92"/>
      <c r="E25" s="59" t="s">
        <v>98</v>
      </c>
      <c r="F25" s="58" t="s">
        <v>101</v>
      </c>
      <c r="G25" s="58" t="s">
        <v>99</v>
      </c>
      <c r="H25" s="99">
        <v>40000</v>
      </c>
    </row>
    <row r="26" spans="1:12" s="50" customFormat="1" ht="13.5" outlineLevel="1" x14ac:dyDescent="0.2">
      <c r="A26" s="93" t="s">
        <v>60</v>
      </c>
      <c r="B26" s="94"/>
      <c r="C26" s="95">
        <f>SUM(C17:C22)</f>
        <v>145300</v>
      </c>
      <c r="D26" s="95">
        <f>SUM(D17:D22)</f>
        <v>138375</v>
      </c>
      <c r="E26" s="73"/>
      <c r="F26" s="73"/>
      <c r="G26" s="73"/>
      <c r="H26" s="73"/>
    </row>
    <row r="27" spans="1:12" x14ac:dyDescent="0.2">
      <c r="A27" s="42" t="s">
        <v>48</v>
      </c>
      <c r="B27" s="90">
        <f>B3+B14</f>
        <v>-328.78999999997905</v>
      </c>
      <c r="C27" s="50"/>
      <c r="D27" s="50"/>
      <c r="E27" s="50"/>
      <c r="F27" s="50"/>
      <c r="G27" s="50"/>
      <c r="H27" s="50"/>
    </row>
    <row r="28" spans="1:12" x14ac:dyDescent="0.2">
      <c r="C28" s="72"/>
    </row>
    <row r="29" spans="1:12" ht="15" x14ac:dyDescent="0.25">
      <c r="D29" s="71"/>
    </row>
    <row r="32" spans="1:12" x14ac:dyDescent="0.2">
      <c r="I32" s="56"/>
      <c r="K32" s="56"/>
      <c r="L32" s="56"/>
    </row>
    <row r="33" spans="9:12" x14ac:dyDescent="0.2">
      <c r="I33" s="56"/>
      <c r="K33" s="56"/>
      <c r="L33" s="56"/>
    </row>
    <row r="34" spans="9:12" x14ac:dyDescent="0.2">
      <c r="I34" s="56"/>
      <c r="K34" s="56"/>
      <c r="L34" s="56"/>
    </row>
    <row r="35" spans="9:12" x14ac:dyDescent="0.2">
      <c r="I35" s="56"/>
      <c r="K35" s="56"/>
      <c r="L35" s="56"/>
    </row>
    <row r="36" spans="9:12" ht="13.5" x14ac:dyDescent="0.2">
      <c r="I36" s="56"/>
      <c r="L36" s="98"/>
    </row>
    <row r="37" spans="9:12" x14ac:dyDescent="0.2">
      <c r="I37" s="56"/>
    </row>
    <row r="38" spans="9:12" x14ac:dyDescent="0.2">
      <c r="I38" s="56"/>
    </row>
    <row r="39" spans="9:12" x14ac:dyDescent="0.2">
      <c r="I39" s="56"/>
    </row>
  </sheetData>
  <sheetProtection sort="0" autoFilter="0" pivotTables="0"/>
  <mergeCells count="6">
    <mergeCell ref="A15:A16"/>
    <mergeCell ref="D5:D12"/>
    <mergeCell ref="E15:H15"/>
    <mergeCell ref="B15:B16"/>
    <mergeCell ref="C15:C16"/>
    <mergeCell ref="D15:D16"/>
  </mergeCells>
  <pageMargins left="0.70866141732283472" right="0.70866141732283472" top="0.74803149606299213" bottom="0.74803149606299213" header="0.31496062992125984" footer="0.31496062992125984"/>
  <pageSetup scale="64" orientation="landscape"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zoomScale="80" zoomScaleNormal="80" zoomScaleSheetLayoutView="110" workbookViewId="0">
      <selection activeCell="D29" sqref="D29"/>
    </sheetView>
  </sheetViews>
  <sheetFormatPr defaultRowHeight="12.75" outlineLevelRow="1" x14ac:dyDescent="0.2"/>
  <cols>
    <col min="1" max="1" width="49.28515625" style="3" bestFit="1" customWidth="1"/>
    <col min="2" max="2" width="47.28515625" style="3" customWidth="1"/>
    <col min="3" max="3" width="17" style="3" bestFit="1" customWidth="1"/>
    <col min="4" max="4" width="57.42578125" style="3" customWidth="1"/>
    <col min="5" max="5" width="38.5703125" style="3" bestFit="1" customWidth="1"/>
    <col min="6" max="6" width="15.7109375" style="3" bestFit="1" customWidth="1"/>
    <col min="7" max="7" width="10.85546875" style="3" bestFit="1" customWidth="1"/>
    <col min="8" max="8" width="15" style="3" customWidth="1"/>
    <col min="9" max="9" width="17.85546875" style="3" bestFit="1" customWidth="1"/>
    <col min="10" max="10" width="12.28515625" style="3" bestFit="1" customWidth="1"/>
    <col min="11" max="11" width="12.85546875" style="3" bestFit="1" customWidth="1"/>
    <col min="12" max="16384" width="9.140625" style="3"/>
  </cols>
  <sheetData>
    <row r="1" spans="1:9" x14ac:dyDescent="0.2">
      <c r="A1" s="1" t="s">
        <v>112</v>
      </c>
      <c r="B1" s="1" t="s">
        <v>85</v>
      </c>
    </row>
    <row r="2" spans="1:9" s="50" customFormat="1" x14ac:dyDescent="0.2">
      <c r="A2" s="50" t="s">
        <v>113</v>
      </c>
      <c r="B2" s="90">
        <v>0</v>
      </c>
    </row>
    <row r="3" spans="1:9" s="50" customFormat="1" x14ac:dyDescent="0.2">
      <c r="A3" s="67" t="s">
        <v>114</v>
      </c>
      <c r="B3" s="90">
        <f>SUM(C5:C14)</f>
        <v>140625</v>
      </c>
    </row>
    <row r="4" spans="1:9" s="50" customFormat="1" outlineLevel="1" x14ac:dyDescent="0.2">
      <c r="A4" s="84"/>
      <c r="B4" s="85" t="s">
        <v>72</v>
      </c>
      <c r="C4" s="86" t="s">
        <v>115</v>
      </c>
      <c r="D4" s="86" t="s">
        <v>73</v>
      </c>
    </row>
    <row r="5" spans="1:9" s="50" customFormat="1" ht="12.75" customHeight="1" outlineLevel="1" x14ac:dyDescent="0.2">
      <c r="A5" s="84"/>
      <c r="B5" s="87" t="s">
        <v>63</v>
      </c>
      <c r="C5" s="78">
        <v>15375</v>
      </c>
      <c r="D5" s="134" t="s">
        <v>86</v>
      </c>
    </row>
    <row r="6" spans="1:9" s="50" customFormat="1" outlineLevel="1" x14ac:dyDescent="0.2">
      <c r="A6" s="84"/>
      <c r="B6" s="87" t="s">
        <v>64</v>
      </c>
      <c r="C6" s="78">
        <v>15375</v>
      </c>
      <c r="D6" s="135"/>
    </row>
    <row r="7" spans="1:9" s="50" customFormat="1" outlineLevel="1" x14ac:dyDescent="0.2">
      <c r="A7" s="84"/>
      <c r="B7" s="87" t="s">
        <v>65</v>
      </c>
      <c r="C7" s="78">
        <v>15375</v>
      </c>
      <c r="D7" s="135"/>
    </row>
    <row r="8" spans="1:9" s="50" customFormat="1" outlineLevel="1" x14ac:dyDescent="0.2">
      <c r="A8" s="84"/>
      <c r="B8" s="87" t="s">
        <v>66</v>
      </c>
      <c r="C8" s="78">
        <v>15375</v>
      </c>
      <c r="D8" s="135"/>
    </row>
    <row r="9" spans="1:9" s="50" customFormat="1" outlineLevel="1" x14ac:dyDescent="0.2">
      <c r="A9" s="84"/>
      <c r="B9" s="87" t="s">
        <v>67</v>
      </c>
      <c r="C9" s="78">
        <v>15375</v>
      </c>
      <c r="D9" s="135"/>
    </row>
    <row r="10" spans="1:9" s="50" customFormat="1" outlineLevel="1" x14ac:dyDescent="0.2">
      <c r="A10" s="84"/>
      <c r="B10" s="87" t="s">
        <v>68</v>
      </c>
      <c r="C10" s="78">
        <v>15375</v>
      </c>
      <c r="D10" s="135"/>
    </row>
    <row r="11" spans="1:9" s="50" customFormat="1" outlineLevel="1" x14ac:dyDescent="0.2">
      <c r="A11" s="84"/>
      <c r="B11" s="87" t="s">
        <v>69</v>
      </c>
      <c r="C11" s="78">
        <v>15375</v>
      </c>
      <c r="D11" s="135"/>
    </row>
    <row r="12" spans="1:9" s="50" customFormat="1" outlineLevel="1" x14ac:dyDescent="0.2">
      <c r="A12" s="84"/>
      <c r="B12" s="87" t="s">
        <v>71</v>
      </c>
      <c r="C12" s="78">
        <v>15375</v>
      </c>
      <c r="D12" s="136"/>
    </row>
    <row r="13" spans="1:9" s="50" customFormat="1" outlineLevel="1" x14ac:dyDescent="0.2">
      <c r="A13" s="84"/>
      <c r="B13" s="87" t="s">
        <v>70</v>
      </c>
      <c r="C13" s="78">
        <v>12500</v>
      </c>
      <c r="D13" s="100" t="s">
        <v>133</v>
      </c>
      <c r="E13" s="96"/>
    </row>
    <row r="14" spans="1:9" s="50" customFormat="1" outlineLevel="1" x14ac:dyDescent="0.2">
      <c r="A14" s="84"/>
      <c r="B14" s="87" t="s">
        <v>109</v>
      </c>
      <c r="C14" s="78">
        <f>(C11/12)*4</f>
        <v>5125</v>
      </c>
      <c r="D14" s="100" t="s">
        <v>136</v>
      </c>
      <c r="E14" s="96"/>
    </row>
    <row r="15" spans="1:9" s="50" customFormat="1" ht="13.5" thickBot="1" x14ac:dyDescent="0.25">
      <c r="A15" s="68" t="s">
        <v>132</v>
      </c>
      <c r="B15" s="90">
        <f>SUM(H18:H24)</f>
        <v>85865.81</v>
      </c>
      <c r="C15" s="70"/>
      <c r="E15" s="3"/>
      <c r="F15" s="3"/>
      <c r="G15" s="3"/>
      <c r="H15" s="3"/>
    </row>
    <row r="16" spans="1:9" ht="27.75" customHeight="1" outlineLevel="1" thickTop="1" x14ac:dyDescent="0.2">
      <c r="A16" s="124" t="s">
        <v>41</v>
      </c>
      <c r="B16" s="126" t="s">
        <v>42</v>
      </c>
      <c r="C16" s="122" t="s">
        <v>116</v>
      </c>
      <c r="D16" s="127" t="s">
        <v>111</v>
      </c>
      <c r="E16" s="127"/>
      <c r="F16" s="127"/>
      <c r="G16" s="127"/>
      <c r="H16" s="127"/>
      <c r="I16" s="127"/>
    </row>
    <row r="17" spans="1:12" outlineLevel="1" x14ac:dyDescent="0.2">
      <c r="A17" s="119"/>
      <c r="B17" s="121"/>
      <c r="C17" s="123"/>
      <c r="D17" s="106" t="s">
        <v>19</v>
      </c>
      <c r="E17" s="106" t="s">
        <v>124</v>
      </c>
      <c r="F17" s="106" t="s">
        <v>125</v>
      </c>
      <c r="G17" s="106" t="s">
        <v>18</v>
      </c>
      <c r="H17" s="106" t="s">
        <v>78</v>
      </c>
      <c r="I17" s="106" t="s">
        <v>126</v>
      </c>
    </row>
    <row r="18" spans="1:12" ht="25.5" outlineLevel="1" x14ac:dyDescent="0.2">
      <c r="A18" s="76" t="s">
        <v>35</v>
      </c>
      <c r="B18" s="77" t="s">
        <v>56</v>
      </c>
      <c r="C18" s="92">
        <v>68750</v>
      </c>
      <c r="D18" s="105" t="s">
        <v>117</v>
      </c>
      <c r="E18" s="102" t="s">
        <v>118</v>
      </c>
      <c r="F18" s="107">
        <v>68</v>
      </c>
      <c r="G18" s="103">
        <v>42419</v>
      </c>
      <c r="H18" s="109">
        <v>32625</v>
      </c>
      <c r="I18" s="110">
        <v>29181.57</v>
      </c>
    </row>
    <row r="19" spans="1:12" ht="32.25" customHeight="1" outlineLevel="1" x14ac:dyDescent="0.2">
      <c r="A19" s="76" t="s">
        <v>36</v>
      </c>
      <c r="B19" s="77" t="s">
        <v>37</v>
      </c>
      <c r="C19" s="92">
        <v>1625</v>
      </c>
      <c r="D19" s="105" t="s">
        <v>119</v>
      </c>
      <c r="E19" s="102" t="s">
        <v>120</v>
      </c>
      <c r="F19" s="107">
        <v>98</v>
      </c>
      <c r="G19" s="103">
        <v>42442</v>
      </c>
      <c r="H19" s="109">
        <v>15000</v>
      </c>
      <c r="I19" s="110">
        <v>13416.82</v>
      </c>
    </row>
    <row r="20" spans="1:12" ht="25.5" outlineLevel="1" x14ac:dyDescent="0.2">
      <c r="A20" s="76" t="s">
        <v>38</v>
      </c>
      <c r="B20" s="77" t="s">
        <v>57</v>
      </c>
      <c r="C20" s="92">
        <v>10000</v>
      </c>
      <c r="D20" s="105" t="s">
        <v>121</v>
      </c>
      <c r="E20" s="102" t="s">
        <v>120</v>
      </c>
      <c r="F20" s="107">
        <v>114</v>
      </c>
      <c r="G20" s="103">
        <v>42440</v>
      </c>
      <c r="H20" s="109">
        <v>7000</v>
      </c>
      <c r="I20" s="110">
        <v>6301.2</v>
      </c>
    </row>
    <row r="21" spans="1:12" ht="33" customHeight="1" outlineLevel="1" x14ac:dyDescent="0.2">
      <c r="A21" s="76" t="s">
        <v>39</v>
      </c>
      <c r="B21" s="77" t="s">
        <v>40</v>
      </c>
      <c r="C21" s="92">
        <v>10000</v>
      </c>
      <c r="D21" s="105" t="s">
        <v>122</v>
      </c>
      <c r="E21" s="102" t="s">
        <v>123</v>
      </c>
      <c r="F21" s="107">
        <v>270</v>
      </c>
      <c r="G21" s="103">
        <v>42515</v>
      </c>
      <c r="H21" s="109">
        <v>1660.81</v>
      </c>
      <c r="I21" s="110">
        <v>1496.2252252252251</v>
      </c>
    </row>
    <row r="22" spans="1:12" s="50" customFormat="1" ht="38.25" customHeight="1" outlineLevel="1" x14ac:dyDescent="0.2">
      <c r="A22" s="128" t="s">
        <v>58</v>
      </c>
      <c r="B22" s="130" t="s">
        <v>59</v>
      </c>
      <c r="C22" s="132">
        <v>48000</v>
      </c>
      <c r="D22" s="105" t="s">
        <v>134</v>
      </c>
      <c r="E22" s="102" t="s">
        <v>120</v>
      </c>
      <c r="F22" s="104">
        <v>329</v>
      </c>
      <c r="G22" s="103">
        <v>42538</v>
      </c>
      <c r="H22" s="109">
        <v>21000</v>
      </c>
      <c r="I22" s="110">
        <v>18480</v>
      </c>
    </row>
    <row r="23" spans="1:12" s="50" customFormat="1" ht="25.5" outlineLevel="1" x14ac:dyDescent="0.2">
      <c r="A23" s="129"/>
      <c r="B23" s="131"/>
      <c r="C23" s="133"/>
      <c r="D23" s="105" t="s">
        <v>135</v>
      </c>
      <c r="E23" s="102" t="s">
        <v>120</v>
      </c>
      <c r="F23" s="104">
        <v>386</v>
      </c>
      <c r="G23" s="103">
        <v>42563</v>
      </c>
      <c r="H23" s="109">
        <v>8580</v>
      </c>
      <c r="I23" s="110">
        <v>7636.2</v>
      </c>
    </row>
    <row r="24" spans="1:12" s="50" customFormat="1" ht="15.75" outlineLevel="1" x14ac:dyDescent="0.2">
      <c r="A24" s="93" t="s">
        <v>60</v>
      </c>
      <c r="B24" s="94"/>
      <c r="C24" s="95"/>
      <c r="D24" s="73"/>
      <c r="E24" s="73"/>
      <c r="F24" s="73"/>
      <c r="G24" s="103"/>
      <c r="H24" s="109"/>
      <c r="I24" s="103"/>
    </row>
    <row r="25" spans="1:12" x14ac:dyDescent="0.2">
      <c r="A25" s="42" t="s">
        <v>48</v>
      </c>
      <c r="B25" s="90">
        <f>B3-B15</f>
        <v>54759.19</v>
      </c>
      <c r="C25" s="50"/>
      <c r="D25" s="50"/>
      <c r="E25" s="50"/>
      <c r="F25" s="50"/>
      <c r="G25" s="50"/>
      <c r="H25" s="50"/>
    </row>
    <row r="26" spans="1:12" x14ac:dyDescent="0.2">
      <c r="C26" s="72"/>
      <c r="D26" s="72"/>
      <c r="E26" s="72"/>
      <c r="F26" s="72"/>
      <c r="G26" s="72"/>
      <c r="H26" s="72"/>
      <c r="I26" s="72"/>
      <c r="J26" s="72"/>
      <c r="K26" s="72"/>
      <c r="L26" s="72"/>
    </row>
  </sheetData>
  <sheetProtection sort="0" autoFilter="0" pivotTables="0"/>
  <mergeCells count="8">
    <mergeCell ref="D16:I16"/>
    <mergeCell ref="A22:A23"/>
    <mergeCell ref="B22:B23"/>
    <mergeCell ref="C22:C23"/>
    <mergeCell ref="D5:D12"/>
    <mergeCell ref="A16:A17"/>
    <mergeCell ref="B16:B17"/>
    <mergeCell ref="C16:C17"/>
  </mergeCells>
  <pageMargins left="0.70866141732283472" right="0.70866141732283472" top="0.74803149606299213" bottom="0.74803149606299213" header="0.31496062992125984" footer="0.31496062992125984"/>
  <pageSetup scale="64"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D32" sqref="D32"/>
    </sheetView>
  </sheetViews>
  <sheetFormatPr defaultRowHeight="12.75" outlineLevelRow="1" x14ac:dyDescent="0.2"/>
  <cols>
    <col min="1" max="1" width="49.28515625" style="3" bestFit="1" customWidth="1"/>
    <col min="2" max="2" width="35.85546875" style="3" bestFit="1" customWidth="1"/>
    <col min="3" max="3" width="17" style="3" bestFit="1" customWidth="1"/>
    <col min="4" max="4" width="51" style="3" customWidth="1"/>
    <col min="5" max="5" width="38.5703125" style="3" bestFit="1" customWidth="1"/>
    <col min="6" max="6" width="15.7109375" style="3" bestFit="1" customWidth="1"/>
    <col min="7" max="7" width="10.85546875" style="3" bestFit="1" customWidth="1"/>
    <col min="8" max="8" width="15" style="3" customWidth="1"/>
    <col min="9" max="9" width="17.85546875" style="3" bestFit="1" customWidth="1"/>
    <col min="10" max="10" width="12.28515625" style="3" bestFit="1" customWidth="1"/>
    <col min="11" max="11" width="12.85546875" style="3" bestFit="1" customWidth="1"/>
    <col min="12" max="16384" width="9.140625" style="3"/>
  </cols>
  <sheetData>
    <row r="1" spans="1:9" x14ac:dyDescent="0.2">
      <c r="A1" s="1" t="s">
        <v>127</v>
      </c>
      <c r="B1" s="1" t="s">
        <v>85</v>
      </c>
    </row>
    <row r="2" spans="1:9" s="50" customFormat="1" x14ac:dyDescent="0.2">
      <c r="A2" s="50" t="s">
        <v>128</v>
      </c>
      <c r="B2" s="90">
        <v>0</v>
      </c>
    </row>
    <row r="3" spans="1:9" s="50" customFormat="1" x14ac:dyDescent="0.2">
      <c r="A3" s="67" t="s">
        <v>129</v>
      </c>
      <c r="B3" s="90">
        <f>SUM(C5:C14)</f>
        <v>153750</v>
      </c>
    </row>
    <row r="4" spans="1:9" s="50" customFormat="1" outlineLevel="1" x14ac:dyDescent="0.2">
      <c r="A4" s="84"/>
      <c r="B4" s="85" t="s">
        <v>72</v>
      </c>
      <c r="C4" s="86" t="s">
        <v>115</v>
      </c>
      <c r="D4" s="86" t="s">
        <v>73</v>
      </c>
    </row>
    <row r="5" spans="1:9" s="50" customFormat="1" ht="12.75" customHeight="1" outlineLevel="1" x14ac:dyDescent="0.2">
      <c r="A5" s="84"/>
      <c r="B5" s="87" t="s">
        <v>63</v>
      </c>
      <c r="C5" s="78">
        <v>15375</v>
      </c>
      <c r="D5" s="134" t="s">
        <v>86</v>
      </c>
    </row>
    <row r="6" spans="1:9" s="50" customFormat="1" outlineLevel="1" x14ac:dyDescent="0.2">
      <c r="A6" s="84"/>
      <c r="B6" s="87" t="s">
        <v>64</v>
      </c>
      <c r="C6" s="78">
        <v>15375</v>
      </c>
      <c r="D6" s="135"/>
    </row>
    <row r="7" spans="1:9" s="50" customFormat="1" outlineLevel="1" x14ac:dyDescent="0.2">
      <c r="A7" s="84"/>
      <c r="B7" s="87" t="s">
        <v>65</v>
      </c>
      <c r="C7" s="78">
        <v>15375</v>
      </c>
      <c r="D7" s="135"/>
    </row>
    <row r="8" spans="1:9" s="50" customFormat="1" outlineLevel="1" x14ac:dyDescent="0.2">
      <c r="A8" s="84"/>
      <c r="B8" s="87" t="s">
        <v>66</v>
      </c>
      <c r="C8" s="78">
        <v>15375</v>
      </c>
      <c r="D8" s="135"/>
    </row>
    <row r="9" spans="1:9" s="50" customFormat="1" outlineLevel="1" x14ac:dyDescent="0.2">
      <c r="A9" s="84"/>
      <c r="B9" s="87" t="s">
        <v>67</v>
      </c>
      <c r="C9" s="78">
        <v>15375</v>
      </c>
      <c r="D9" s="135"/>
    </row>
    <row r="10" spans="1:9" s="50" customFormat="1" outlineLevel="1" x14ac:dyDescent="0.2">
      <c r="A10" s="84"/>
      <c r="B10" s="87" t="s">
        <v>68</v>
      </c>
      <c r="C10" s="78">
        <v>15375</v>
      </c>
      <c r="D10" s="135"/>
    </row>
    <row r="11" spans="1:9" s="50" customFormat="1" outlineLevel="1" x14ac:dyDescent="0.2">
      <c r="A11" s="84"/>
      <c r="B11" s="87" t="s">
        <v>69</v>
      </c>
      <c r="C11" s="78">
        <v>15375</v>
      </c>
      <c r="D11" s="135"/>
    </row>
    <row r="12" spans="1:9" s="50" customFormat="1" outlineLevel="1" x14ac:dyDescent="0.2">
      <c r="A12" s="84"/>
      <c r="B12" s="87" t="s">
        <v>71</v>
      </c>
      <c r="C12" s="78">
        <v>15375</v>
      </c>
      <c r="D12" s="136"/>
    </row>
    <row r="13" spans="1:9" s="50" customFormat="1" outlineLevel="1" x14ac:dyDescent="0.2">
      <c r="A13" s="84"/>
      <c r="B13" s="87" t="s">
        <v>70</v>
      </c>
      <c r="C13" s="78">
        <v>15375</v>
      </c>
      <c r="D13" s="100"/>
      <c r="E13" s="96"/>
    </row>
    <row r="14" spans="1:9" s="50" customFormat="1" outlineLevel="1" x14ac:dyDescent="0.2">
      <c r="A14" s="84"/>
      <c r="B14" s="87" t="s">
        <v>109</v>
      </c>
      <c r="C14" s="78">
        <v>15375</v>
      </c>
      <c r="D14" s="101"/>
      <c r="E14" s="96"/>
    </row>
    <row r="15" spans="1:9" s="50" customFormat="1" ht="13.5" thickBot="1" x14ac:dyDescent="0.25">
      <c r="A15" s="68" t="s">
        <v>130</v>
      </c>
      <c r="B15" s="90">
        <f>SUM(H18:H23)</f>
        <v>0</v>
      </c>
      <c r="C15" s="70"/>
      <c r="E15" s="3"/>
      <c r="F15" s="3"/>
      <c r="G15" s="3"/>
      <c r="H15" s="3"/>
    </row>
    <row r="16" spans="1:9" ht="27.75" customHeight="1" outlineLevel="1" thickTop="1" x14ac:dyDescent="0.2">
      <c r="A16" s="124" t="s">
        <v>41</v>
      </c>
      <c r="B16" s="126" t="s">
        <v>42</v>
      </c>
      <c r="C16" s="122" t="s">
        <v>116</v>
      </c>
      <c r="D16" s="127" t="s">
        <v>131</v>
      </c>
      <c r="E16" s="127"/>
      <c r="F16" s="127"/>
      <c r="G16" s="127"/>
      <c r="H16" s="127"/>
      <c r="I16" s="127"/>
    </row>
    <row r="17" spans="1:12" outlineLevel="1" x14ac:dyDescent="0.2">
      <c r="A17" s="119"/>
      <c r="B17" s="121"/>
      <c r="C17" s="123"/>
      <c r="D17" s="106" t="s">
        <v>19</v>
      </c>
      <c r="E17" s="106" t="s">
        <v>124</v>
      </c>
      <c r="F17" s="106" t="s">
        <v>125</v>
      </c>
      <c r="G17" s="106" t="s">
        <v>18</v>
      </c>
      <c r="H17" s="106" t="s">
        <v>78</v>
      </c>
      <c r="I17" s="106" t="s">
        <v>126</v>
      </c>
    </row>
    <row r="18" spans="1:12" ht="38.25" outlineLevel="1" x14ac:dyDescent="0.2">
      <c r="A18" s="76" t="s">
        <v>35</v>
      </c>
      <c r="B18" s="77" t="s">
        <v>56</v>
      </c>
      <c r="C18" s="92">
        <v>68750</v>
      </c>
      <c r="D18" s="105"/>
      <c r="E18" s="102"/>
      <c r="F18" s="107"/>
      <c r="G18" s="103"/>
      <c r="H18" s="109"/>
      <c r="I18" s="110"/>
    </row>
    <row r="19" spans="1:12" ht="32.25" customHeight="1" outlineLevel="1" x14ac:dyDescent="0.2">
      <c r="A19" s="76" t="s">
        <v>36</v>
      </c>
      <c r="B19" s="77" t="s">
        <v>37</v>
      </c>
      <c r="C19" s="92">
        <v>1625</v>
      </c>
      <c r="D19" s="105"/>
      <c r="E19" s="102"/>
      <c r="F19" s="107"/>
      <c r="G19" s="103"/>
      <c r="H19" s="109"/>
      <c r="I19" s="110"/>
    </row>
    <row r="20" spans="1:12" ht="38.25" outlineLevel="1" x14ac:dyDescent="0.2">
      <c r="A20" s="76" t="s">
        <v>38</v>
      </c>
      <c r="B20" s="77" t="s">
        <v>57</v>
      </c>
      <c r="C20" s="92">
        <v>10000</v>
      </c>
      <c r="D20" s="105"/>
      <c r="E20" s="102"/>
      <c r="F20" s="107"/>
      <c r="G20" s="103"/>
      <c r="H20" s="109"/>
      <c r="I20" s="110"/>
    </row>
    <row r="21" spans="1:12" ht="33" customHeight="1" outlineLevel="1" x14ac:dyDescent="0.2">
      <c r="A21" s="76" t="s">
        <v>39</v>
      </c>
      <c r="B21" s="77" t="s">
        <v>40</v>
      </c>
      <c r="C21" s="92">
        <v>10000</v>
      </c>
      <c r="D21" s="105"/>
      <c r="E21" s="102"/>
      <c r="F21" s="107"/>
      <c r="G21" s="103"/>
      <c r="H21" s="109"/>
      <c r="I21" s="110"/>
    </row>
    <row r="22" spans="1:12" s="50" customFormat="1" ht="38.25" customHeight="1" outlineLevel="1" x14ac:dyDescent="0.2">
      <c r="A22" s="128" t="s">
        <v>58</v>
      </c>
      <c r="B22" s="130" t="s">
        <v>59</v>
      </c>
      <c r="C22" s="132">
        <v>48000</v>
      </c>
      <c r="D22" s="105"/>
      <c r="E22" s="104"/>
      <c r="F22" s="104"/>
      <c r="G22" s="103"/>
      <c r="H22" s="108"/>
      <c r="I22" s="108"/>
    </row>
    <row r="23" spans="1:12" s="50" customFormat="1" outlineLevel="1" x14ac:dyDescent="0.2">
      <c r="A23" s="129"/>
      <c r="B23" s="131"/>
      <c r="C23" s="133"/>
      <c r="D23" s="105"/>
      <c r="E23" s="104"/>
      <c r="F23" s="104"/>
      <c r="G23" s="103"/>
      <c r="H23" s="103"/>
      <c r="I23" s="103"/>
    </row>
    <row r="24" spans="1:12" s="50" customFormat="1" ht="13.5" outlineLevel="1" x14ac:dyDescent="0.2">
      <c r="A24" s="93" t="s">
        <v>60</v>
      </c>
      <c r="B24" s="94"/>
      <c r="C24" s="95"/>
      <c r="D24" s="73"/>
      <c r="E24" s="73"/>
      <c r="F24" s="73"/>
      <c r="G24" s="103"/>
      <c r="H24" s="103"/>
      <c r="I24" s="103"/>
    </row>
    <row r="25" spans="1:12" x14ac:dyDescent="0.2">
      <c r="A25" s="42" t="s">
        <v>48</v>
      </c>
      <c r="B25" s="90">
        <f>B3-B15</f>
        <v>153750</v>
      </c>
      <c r="C25" s="50"/>
      <c r="D25" s="50"/>
      <c r="E25" s="50"/>
      <c r="F25" s="50"/>
      <c r="G25" s="50"/>
      <c r="H25" s="50"/>
    </row>
    <row r="26" spans="1:12" x14ac:dyDescent="0.2">
      <c r="C26" s="72"/>
      <c r="D26" s="72"/>
      <c r="E26" s="72"/>
      <c r="F26" s="72"/>
      <c r="G26" s="72"/>
      <c r="H26" s="72"/>
      <c r="I26" s="72"/>
      <c r="J26" s="72"/>
      <c r="K26" s="72"/>
      <c r="L26" s="72"/>
    </row>
  </sheetData>
  <mergeCells count="8">
    <mergeCell ref="A22:A23"/>
    <mergeCell ref="B22:B23"/>
    <mergeCell ref="C22:C23"/>
    <mergeCell ref="D5:D12"/>
    <mergeCell ref="A16:A17"/>
    <mergeCell ref="B16:B17"/>
    <mergeCell ref="C16:C17"/>
    <mergeCell ref="D16:I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HRAC 2013</vt:lpstr>
      <vt:lpstr>HRAC 2014</vt:lpstr>
      <vt:lpstr>HRAC 2015</vt:lpstr>
      <vt:lpstr>HRAC 2016</vt:lpstr>
      <vt:lpstr>HRAC 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Rolando Zamora</dc:creator>
  <cp:lastModifiedBy>Rolando</cp:lastModifiedBy>
  <cp:lastPrinted>2015-05-20T12:31:26Z</cp:lastPrinted>
  <dcterms:created xsi:type="dcterms:W3CDTF">2013-06-25T15:55:34Z</dcterms:created>
  <dcterms:modified xsi:type="dcterms:W3CDTF">2016-07-26T11:53:56Z</dcterms:modified>
</cp:coreProperties>
</file>