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6110" yWindow="390" windowWidth="4380" windowHeight="7755" tabRatio="325" activeTab="2"/>
  </bookViews>
  <sheets>
    <sheet name="HRAC 2013" sheetId="1" r:id="rId1"/>
    <sheet name="HRAC 2014" sheetId="3" r:id="rId2"/>
    <sheet name="HRAC 2015" sheetId="2" r:id="rId3"/>
    <sheet name="HRAC 2016" sheetId="4" r:id="rId4"/>
  </sheets>
  <calcPr calcId="145621"/>
</workbook>
</file>

<file path=xl/calcChain.xml><?xml version="1.0" encoding="utf-8"?>
<calcChain xmlns="http://schemas.openxmlformats.org/spreadsheetml/2006/main">
  <c r="B14" i="2" l="1"/>
  <c r="B14" i="4" l="1"/>
  <c r="B3" i="4"/>
  <c r="B24" i="4" s="1"/>
  <c r="D20" i="2" l="1"/>
  <c r="D17" i="2"/>
  <c r="C17" i="2" l="1"/>
  <c r="C20" i="2" l="1"/>
  <c r="C26" i="2" s="1"/>
  <c r="D26" i="2" l="1"/>
  <c r="B3" i="2"/>
  <c r="B27" i="2" s="1"/>
  <c r="B3" i="3" l="1"/>
  <c r="B2" i="3"/>
  <c r="C14" i="1"/>
  <c r="D27" i="1"/>
  <c r="C17" i="1"/>
  <c r="B6" i="3" l="1"/>
  <c r="B15" i="3" s="1"/>
  <c r="C4" i="3" l="1"/>
  <c r="C15" i="3" l="1"/>
  <c r="B20" i="1"/>
  <c r="C18" i="1" l="1"/>
  <c r="C15" i="1"/>
  <c r="B12" i="1" s="1"/>
  <c r="B8" i="1"/>
  <c r="B11" i="1" s="1"/>
  <c r="C7" i="1"/>
  <c r="C19" i="1" l="1"/>
  <c r="B16" i="1" s="1"/>
  <c r="B28" i="1" s="1"/>
</calcChain>
</file>

<file path=xl/comments1.xml><?xml version="1.0" encoding="utf-8"?>
<comments xmlns="http://schemas.openxmlformats.org/spreadsheetml/2006/main">
  <authors>
    <author>Rolando</author>
  </authors>
  <commentList>
    <comment ref="D13" authorId="0">
      <text>
        <r>
          <rPr>
            <b/>
            <sz val="9"/>
            <color indexed="81"/>
            <rFont val="Tahoma"/>
            <family val="2"/>
          </rPr>
          <t>Rolando:</t>
        </r>
        <r>
          <rPr>
            <sz val="9"/>
            <color indexed="81"/>
            <rFont val="Tahoma"/>
            <family val="2"/>
          </rPr>
          <t xml:space="preserve">
Contribution requests for ADAMA in 2014 and 2015 had the wrong name (former name of ADAMA) so this was corrected and the invoices reissued on Dec 11, 2015</t>
        </r>
      </text>
    </comment>
    <comment ref="D17" authorId="0">
      <text>
        <r>
          <rPr>
            <b/>
            <sz val="9"/>
            <color indexed="81"/>
            <rFont val="Tahoma"/>
            <family val="2"/>
          </rPr>
          <t>Rolando:</t>
        </r>
        <r>
          <rPr>
            <sz val="9"/>
            <color indexed="81"/>
            <rFont val="Tahoma"/>
            <family val="2"/>
          </rPr>
          <t xml:space="preserve">
15K already paid in 2014</t>
        </r>
      </text>
    </comment>
    <comment ref="D20" authorId="0">
      <text>
        <r>
          <rPr>
            <b/>
            <sz val="9"/>
            <color indexed="81"/>
            <rFont val="Tahoma"/>
            <family val="2"/>
          </rPr>
          <t>Rolando:</t>
        </r>
        <r>
          <rPr>
            <sz val="9"/>
            <color indexed="81"/>
            <rFont val="Tahoma"/>
            <family val="2"/>
          </rPr>
          <t xml:space="preserve">
5K already paid in 2014</t>
        </r>
      </text>
    </comment>
    <comment ref="D26" authorId="0">
      <text>
        <r>
          <rPr>
            <b/>
            <sz val="9"/>
            <color indexed="81"/>
            <rFont val="Tahoma"/>
            <family val="2"/>
          </rPr>
          <t>Rolando:</t>
        </r>
        <r>
          <rPr>
            <sz val="9"/>
            <color indexed="81"/>
            <rFont val="Tahoma"/>
            <family val="2"/>
          </rPr>
          <t xml:space="preserve">
The budget requested for CLI members to pay in 2015 (USD 133,600) was reduced to USD 123,000 as the amount requested would have increased too much the total Stewardship budget in 2015</t>
        </r>
      </text>
    </comment>
  </commentList>
</comments>
</file>

<file path=xl/sharedStrings.xml><?xml version="1.0" encoding="utf-8"?>
<sst xmlns="http://schemas.openxmlformats.org/spreadsheetml/2006/main" count="166" uniqueCount="110">
  <si>
    <t>HRAC - accounting 2012</t>
  </si>
  <si>
    <t>Transfer of 2011</t>
  </si>
  <si>
    <t>Revenues</t>
  </si>
  <si>
    <r>
      <t xml:space="preserve">Expenditure/charges </t>
    </r>
    <r>
      <rPr>
        <i/>
        <sz val="10"/>
        <rFont val="Arial"/>
        <family val="2"/>
      </rPr>
      <t>(expand for details)</t>
    </r>
  </si>
  <si>
    <t>IAN M. HEAP AP434/USD 68 750</t>
  </si>
  <si>
    <t>NRC USD 30 000</t>
  </si>
  <si>
    <t>Final balance 2012</t>
  </si>
  <si>
    <t>HRAC - accounting 2013</t>
  </si>
  <si>
    <r>
      <t xml:space="preserve">Income  </t>
    </r>
    <r>
      <rPr>
        <i/>
        <sz val="10"/>
        <rFont val="Arial"/>
        <family val="2"/>
      </rPr>
      <t>(expand for details)</t>
    </r>
  </si>
  <si>
    <t>CLI members (6)</t>
  </si>
  <si>
    <t>non-CLI members (2)</t>
  </si>
  <si>
    <t>Total</t>
  </si>
  <si>
    <t>Exchange rate = 1.3</t>
  </si>
  <si>
    <t>Carry-over 2012</t>
  </si>
  <si>
    <r>
      <t xml:space="preserve">Missing payments 2011 </t>
    </r>
    <r>
      <rPr>
        <i/>
        <sz val="10"/>
        <rFont val="Arial"/>
        <family val="2"/>
      </rPr>
      <t>(expand for details)</t>
    </r>
  </si>
  <si>
    <t>Missing payment Dow USD 7,000</t>
  </si>
  <si>
    <t>Missing payment Monsanto USD 7,000</t>
  </si>
  <si>
    <r>
      <t xml:space="preserve">Expenditure/charges 2013 </t>
    </r>
    <r>
      <rPr>
        <i/>
        <sz val="10"/>
        <rFont val="Arial"/>
        <family val="2"/>
      </rPr>
      <t>(expand for details)</t>
    </r>
  </si>
  <si>
    <t>Date</t>
  </si>
  <si>
    <t>Description</t>
  </si>
  <si>
    <t>Amount</t>
  </si>
  <si>
    <t>20/02/2013</t>
  </si>
  <si>
    <t>MONSANTO CY AP048/USD 1 127.70</t>
  </si>
  <si>
    <t>18/04/2013</t>
  </si>
  <si>
    <t>IAN M. HEAP AP216/USD 68 750</t>
  </si>
  <si>
    <t>NATIONAL ACADEMY OF SCIENCES</t>
  </si>
  <si>
    <t>WSSA AP417 / USD 1 000</t>
  </si>
  <si>
    <t>Outstanding invoices 2013: Dow AgroSience (usd7000); Monsanto (usd7000); Agan Chemical (usd7000); Bayer CropScience (usd7000)</t>
  </si>
  <si>
    <t>Outstanding invoices 2012: Maktheshim USD 7,000; Bayer CropScience AG. USD 7,000</t>
  </si>
  <si>
    <t>Carry over 2013</t>
  </si>
  <si>
    <t>HRAC - accounting 2014</t>
  </si>
  <si>
    <t>CLI members (8)</t>
  </si>
  <si>
    <t>non-CLI members (1)</t>
  </si>
  <si>
    <t>reminder sent</t>
  </si>
  <si>
    <t>Balance 2013 - Dec</t>
  </si>
  <si>
    <t xml:space="preserve">Weed Sci.Org Web Site Support (Ian Heap) </t>
  </si>
  <si>
    <t>HRAC Meetings</t>
  </si>
  <si>
    <t xml:space="preserve">Meals, equipment, etc. </t>
  </si>
  <si>
    <t>Support Academic Meetings</t>
  </si>
  <si>
    <t>Support joint HRAC/academic farmer outreach efforts</t>
  </si>
  <si>
    <t>Support Printing and distribution of educational materials</t>
  </si>
  <si>
    <t>Budget line</t>
  </si>
  <si>
    <t>Details</t>
  </si>
  <si>
    <t>International Survey of Herbicide-Resistant Weed Survey (68,750USD)</t>
  </si>
  <si>
    <t>Approved by CLI  (August 2014)</t>
  </si>
  <si>
    <t>Proposed by HRAC (July 2014)</t>
  </si>
  <si>
    <t>$55 K base plus $13,750 as last payment for 2008 makeup  (note the $13, 750 goes away in 2015)</t>
  </si>
  <si>
    <t>This would be used to co-sponsor a proposed a second national resistance summit in DC as is being proposed by WSSA S-71 Committee</t>
  </si>
  <si>
    <t>Balance</t>
  </si>
  <si>
    <t>HRAC - accounting 2015</t>
  </si>
  <si>
    <t>Carry over 2014</t>
  </si>
  <si>
    <t>(Euros)</t>
  </si>
  <si>
    <t>Proposed by HRAC</t>
  </si>
  <si>
    <t xml:space="preserve">Approved by CLI </t>
  </si>
  <si>
    <r>
      <t xml:space="preserve">Income 2014 </t>
    </r>
    <r>
      <rPr>
        <b/>
        <i/>
        <sz val="10"/>
        <rFont val="Arial"/>
        <family val="2"/>
      </rPr>
      <t>(expand for details)</t>
    </r>
  </si>
  <si>
    <r>
      <t xml:space="preserve">Expenditure/charges 2014 </t>
    </r>
    <r>
      <rPr>
        <b/>
        <i/>
        <sz val="10"/>
        <rFont val="Arial"/>
        <family val="2"/>
      </rPr>
      <t>(expand for details)</t>
    </r>
  </si>
  <si>
    <t>Support for the Worldwide Herbicide Resistance Database (www.weedscience.org)</t>
  </si>
  <si>
    <t>Support for academic meetings including the Rothamstad resistance meeting ($5000)</t>
  </si>
  <si>
    <t>Working group activity</t>
  </si>
  <si>
    <t xml:space="preserve">Working group research activities and research support. Two working groups with $25,000 per group  </t>
  </si>
  <si>
    <t>TOTAL</t>
  </si>
  <si>
    <t>Expenses 2014</t>
  </si>
  <si>
    <t>Expenses 2015</t>
  </si>
  <si>
    <t>DuPont (CLI)</t>
  </si>
  <si>
    <t>BASF (CLI)</t>
  </si>
  <si>
    <t>Monsanto (CLI)</t>
  </si>
  <si>
    <t>Syngenta (CLI)</t>
  </si>
  <si>
    <t>Bayer (CLI)</t>
  </si>
  <si>
    <t>Dow (CLI)</t>
  </si>
  <si>
    <t>Sumitomo (CLI)</t>
  </si>
  <si>
    <t>ADAMA (non-CLI)</t>
  </si>
  <si>
    <t>FMC (CLI)</t>
  </si>
  <si>
    <t>Company</t>
  </si>
  <si>
    <t>Obs</t>
  </si>
  <si>
    <r>
      <t xml:space="preserve">Income 2015 </t>
    </r>
    <r>
      <rPr>
        <b/>
        <i/>
        <sz val="10"/>
        <rFont val="Arial"/>
        <family val="2"/>
      </rPr>
      <t>(memberhip fees)</t>
    </r>
  </si>
  <si>
    <t>Expenditure/charges 2015</t>
  </si>
  <si>
    <t>2015 Fee</t>
  </si>
  <si>
    <t>White paper detailing and justifying HRAC’s position relative to herbicide resistance monitoring and mitigation (USD 10,000)</t>
  </si>
  <si>
    <t>Dollars</t>
  </si>
  <si>
    <t>HRAC INVOICE 2014- Payment for the International Survey of Herbicide-Resistant Weed Survey (USD 15,000)</t>
  </si>
  <si>
    <t>Balance Dec 2014</t>
  </si>
  <si>
    <t>HRAC Global Meeting in Washington Sept 2014 (USD 253.2) -This invoice was processed by CLI's Washington office</t>
  </si>
  <si>
    <t>Sponsorhip for 2015 Resistance Conference (USD 5000)</t>
  </si>
  <si>
    <t>NATIONAL ACADEMY OF SCIENCES AP162</t>
  </si>
  <si>
    <t>ADAMA invoiced on Jan 6, 2015</t>
  </si>
  <si>
    <t>USD</t>
  </si>
  <si>
    <r>
      <rPr>
        <b/>
        <sz val="8"/>
        <color indexed="8"/>
        <rFont val="Arial"/>
        <family val="2"/>
      </rPr>
      <t>NOTE:</t>
    </r>
    <r>
      <rPr>
        <sz val="8"/>
        <color indexed="8"/>
        <rFont val="Arial"/>
        <family val="2"/>
      </rPr>
      <t xml:space="preserve"> The annual amount paid by each CLI company varies according to each company's market share. The amount given (USD15.375) is for ilustrative purposes only</t>
    </r>
  </si>
  <si>
    <t>March 25, 2015</t>
  </si>
  <si>
    <t>(118) Reimbursement to Mr. Chris Ball for HRAC Global Meeting at the WSSA</t>
  </si>
  <si>
    <t>1er reminder sent on May 19. 2nd Reminder sent on June 29</t>
  </si>
  <si>
    <t>(326) Payment for the International Survey of the Herbicide-Weed Resistant Survey 2015</t>
  </si>
  <si>
    <t>August 19, 2015</t>
  </si>
  <si>
    <t>Vendor</t>
  </si>
  <si>
    <t>WeedSmart (Dr. Ian Heap)</t>
  </si>
  <si>
    <t>Weed Science Society of America (WSSA)</t>
  </si>
  <si>
    <t>(373) Payment for publication Open Access</t>
  </si>
  <si>
    <t>Nov 05, 2015</t>
  </si>
  <si>
    <t>July 01, 2015</t>
  </si>
  <si>
    <t>Nov 30, 2015</t>
  </si>
  <si>
    <t>ThinkShift</t>
  </si>
  <si>
    <t>(647) Payment for work done on fact sheets for the HRAC-Auxin Working Group</t>
  </si>
  <si>
    <t>(730) Payment for new desing and concept of the HRAC website</t>
  </si>
  <si>
    <t>Payment for meeting with website suppliers in Chicago</t>
  </si>
  <si>
    <t>Hilton Chicago O’hare Airport</t>
  </si>
  <si>
    <t>Dec 31, 2015</t>
  </si>
  <si>
    <t>Payment for meeting with ThinkShift in Chicago</t>
  </si>
  <si>
    <t>Dec  07, 2015</t>
  </si>
  <si>
    <t>(728) Payment for the International Survey of the Herbicide-Weed Resistant Survey 2015</t>
  </si>
  <si>
    <t>Outstanding</t>
  </si>
  <si>
    <r>
      <rPr>
        <b/>
        <sz val="8"/>
        <color indexed="8"/>
        <rFont val="Arial"/>
        <family val="2"/>
      </rPr>
      <t>NOTE:</t>
    </r>
    <r>
      <rPr>
        <sz val="8"/>
        <color indexed="8"/>
        <rFont val="Arial"/>
        <family val="2"/>
      </rPr>
      <t xml:space="preserve"> The annual amount paid by each CLI member company varies according to each company's market share. The amount given (USD15.375) is for ilustrative purposes only</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</si>
</sst>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_ [$€-80C]\ * #,##0.00_ ;_ [$€-80C]\ * \-#,##0.00_ ;_ [$€-80C]\ * &quot;-&quot;??_ ;_ @_ "/>
    <numFmt numFmtId="165" formatCode="dd&quot;/&quot;mm&quot;/&quot;yyyy"/>
    <numFmt numFmtId="166" formatCode="#,##0.00_);\-#,##0.00"/>
    <numFmt numFmtId="167" formatCode="_([$$-409]* #,##0_);_([$$-409]* \(#,##0\);_([$$-409]* &quot;-&quot;??_);_(@_)"/>
    <numFmt numFmtId="168" formatCode="_([$€-2]\ * #,##0.00_);_([$€-2]\ * \(#,##0.00\);_([$€-2]\ * &quot;-&quot;??_);_(@_)"/>
    <numFmt numFmtId="169" formatCode="[$€-80C]\ #,##0.00"/>
    <numFmt numFmtId="170" formatCode="[$$-409]#,##0.00"/>
    <numFmt numFmtId="171" formatCode="_-[$$-409]* #,##0.00_ ;_-[$$-409]* \-#,##0.00\ ;_-[$$-409]* &quot;-&quot;??_ ;_-@_ "/>
  </numFmts>
  <fonts count="27" x14ac:knownFonts="1">
    <font>
      <sz val="10"/>
      <color indexed="8"/>
      <name val="MS Sans Serif"/>
    </font>
    <font>
      <b/>
      <sz val="10"/>
      <color indexed="8"/>
      <name val="Arial"/>
      <family val="2"/>
    </font>
    <font>
      <sz val="10"/>
      <color indexed="8"/>
      <name val="Arial"/>
      <family val="2"/>
    </font>
    <font>
      <sz val="16.100000000000001"/>
      <color indexed="8"/>
      <name val="Arial Narrow"/>
      <family val="2"/>
    </font>
    <font>
      <sz val="10"/>
      <name val="Arial"/>
      <family val="2"/>
    </font>
    <font>
      <i/>
      <sz val="10"/>
      <name val="Arial"/>
      <family val="2"/>
    </font>
    <font>
      <i/>
      <sz val="10"/>
      <color indexed="8"/>
      <name val="Arial"/>
      <family val="2"/>
    </font>
    <font>
      <b/>
      <sz val="10"/>
      <name val="Arial"/>
      <family val="2"/>
    </font>
    <font>
      <i/>
      <sz val="10"/>
      <color rgb="FFFF0000"/>
      <name val="Arial"/>
      <family val="2"/>
    </font>
    <font>
      <sz val="10"/>
      <color rgb="FFFF0000"/>
      <name val="Arial"/>
      <family val="2"/>
    </font>
    <font>
      <sz val="9"/>
      <color rgb="FF000000"/>
      <name val="Arial Narrow"/>
      <family val="2"/>
    </font>
    <font>
      <sz val="8.9"/>
      <color indexed="8"/>
      <name val="Arial Narrow"/>
      <family val="2"/>
    </font>
    <font>
      <sz val="8.9"/>
      <color indexed="8"/>
      <name val="Arial Narrow"/>
      <family val="2"/>
    </font>
    <font>
      <i/>
      <sz val="10"/>
      <color indexed="8"/>
      <name val="Arial Narrow"/>
      <family val="2"/>
    </font>
    <font>
      <sz val="9"/>
      <color indexed="81"/>
      <name val="Tahoma"/>
      <family val="2"/>
    </font>
    <font>
      <b/>
      <sz val="9"/>
      <color indexed="81"/>
      <name val="Tahoma"/>
      <family val="2"/>
    </font>
    <font>
      <b/>
      <i/>
      <sz val="10"/>
      <name val="Arial"/>
      <family val="2"/>
    </font>
    <font>
      <sz val="11"/>
      <color rgb="FF1F497D"/>
      <name val="Calibri"/>
      <family val="2"/>
    </font>
    <font>
      <b/>
      <sz val="9"/>
      <color rgb="FF000000"/>
      <name val="Arial Narrow"/>
      <family val="2"/>
    </font>
    <font>
      <b/>
      <i/>
      <sz val="10"/>
      <color indexed="8"/>
      <name val="Arial Narrow"/>
      <family val="2"/>
    </font>
    <font>
      <sz val="10"/>
      <color indexed="8"/>
      <name val="Arial Narrow"/>
      <family val="2"/>
    </font>
    <font>
      <b/>
      <i/>
      <sz val="10"/>
      <color indexed="8"/>
      <name val="Arial"/>
      <family val="2"/>
    </font>
    <font>
      <sz val="10"/>
      <color indexed="8"/>
      <name val="MS Sans Serif"/>
      <family val="2"/>
    </font>
    <font>
      <sz val="8"/>
      <color indexed="8"/>
      <name val="Arial"/>
      <family val="2"/>
    </font>
    <font>
      <b/>
      <sz val="8"/>
      <color indexed="8"/>
      <name val="Arial"/>
      <family val="2"/>
    </font>
    <font>
      <sz val="10"/>
      <color rgb="FF00B050"/>
      <name val="Arial"/>
      <family val="2"/>
    </font>
    <font>
      <b/>
      <sz val="8.9"/>
      <color indexed="8"/>
      <name val="Arial Narrow"/>
      <family val="2"/>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0">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22" fillId="0" borderId="0"/>
  </cellStyleXfs>
  <cellXfs count="119">
    <xf numFmtId="0" fontId="0" fillId="0" borderId="0" xfId="0"/>
    <xf numFmtId="0" fontId="1" fillId="2" borderId="0" xfId="0" applyNumberFormat="1" applyFont="1" applyFill="1" applyBorder="1" applyAlignment="1" applyProtection="1"/>
    <xf numFmtId="0" fontId="2" fillId="2" borderId="0" xfId="0" applyNumberFormat="1" applyFont="1" applyFill="1" applyBorder="1" applyAlignment="1" applyProtection="1"/>
    <xf numFmtId="0" fontId="2" fillId="0" borderId="0" xfId="0" applyNumberFormat="1" applyFont="1" applyFill="1" applyBorder="1" applyAlignment="1" applyProtection="1"/>
    <xf numFmtId="164" fontId="2" fillId="0" borderId="0" xfId="1" applyNumberFormat="1" applyFont="1" applyFill="1" applyBorder="1" applyAlignment="1" applyProtection="1"/>
    <xf numFmtId="0" fontId="4" fillId="0" borderId="0" xfId="0" applyNumberFormat="1" applyFont="1" applyFill="1" applyBorder="1" applyAlignment="1" applyProtection="1"/>
    <xf numFmtId="0" fontId="4" fillId="0" borderId="1" xfId="0" applyNumberFormat="1" applyFont="1" applyFill="1" applyBorder="1" applyAlignment="1" applyProtection="1"/>
    <xf numFmtId="164" fontId="2" fillId="0" borderId="1" xfId="1" applyNumberFormat="1" applyFont="1" applyFill="1" applyBorder="1" applyAlignment="1" applyProtection="1"/>
    <xf numFmtId="165" fontId="5" fillId="0" borderId="0" xfId="0" applyNumberFormat="1" applyFont="1" applyAlignment="1">
      <alignment vertical="center"/>
    </xf>
    <xf numFmtId="0" fontId="6" fillId="0" borderId="0" xfId="0" applyFont="1" applyAlignment="1">
      <alignment vertical="center"/>
    </xf>
    <xf numFmtId="166" fontId="6" fillId="0" borderId="0" xfId="0" applyNumberFormat="1" applyFont="1" applyAlignment="1">
      <alignment horizontal="left" vertical="center"/>
    </xf>
    <xf numFmtId="0" fontId="6" fillId="0" borderId="0" xfId="0" applyNumberFormat="1" applyFont="1" applyFill="1" applyBorder="1" applyAlignment="1" applyProtection="1"/>
    <xf numFmtId="165" fontId="5" fillId="0" borderId="2" xfId="0" applyNumberFormat="1" applyFont="1" applyBorder="1" applyAlignment="1">
      <alignment vertical="center"/>
    </xf>
    <xf numFmtId="0" fontId="6" fillId="0" borderId="2" xfId="0" applyFont="1" applyBorder="1" applyAlignment="1">
      <alignment vertical="center"/>
    </xf>
    <xf numFmtId="166" fontId="6" fillId="0" borderId="2" xfId="0" applyNumberFormat="1" applyFont="1" applyBorder="1" applyAlignment="1">
      <alignment horizontal="left" vertical="center"/>
    </xf>
    <xf numFmtId="0" fontId="5" fillId="0" borderId="0" xfId="0" applyNumberFormat="1" applyFont="1" applyFill="1" applyBorder="1" applyAlignment="1" applyProtection="1"/>
    <xf numFmtId="166" fontId="6" fillId="0" borderId="0" xfId="0" applyNumberFormat="1" applyFont="1" applyFill="1" applyBorder="1" applyAlignment="1" applyProtection="1">
      <alignment horizontal="left"/>
    </xf>
    <xf numFmtId="2" fontId="1" fillId="0" borderId="0" xfId="0" applyNumberFormat="1" applyFont="1" applyFill="1" applyBorder="1" applyAlignment="1" applyProtection="1"/>
    <xf numFmtId="0" fontId="7" fillId="2" borderId="0" xfId="0" applyNumberFormat="1" applyFont="1" applyFill="1" applyBorder="1" applyAlignment="1" applyProtection="1"/>
    <xf numFmtId="0" fontId="6" fillId="0" borderId="0" xfId="0" applyNumberFormat="1" applyFont="1" applyFill="1" applyBorder="1" applyAlignment="1" applyProtection="1">
      <alignment horizontal="right"/>
    </xf>
    <xf numFmtId="167" fontId="6" fillId="0" borderId="0" xfId="2" applyNumberFormat="1" applyFont="1" applyFill="1" applyBorder="1" applyAlignment="1" applyProtection="1">
      <alignment horizontal="right"/>
    </xf>
    <xf numFmtId="0" fontId="8" fillId="0" borderId="2" xfId="0" applyNumberFormat="1" applyFont="1" applyFill="1" applyBorder="1" applyAlignment="1" applyProtection="1">
      <alignment horizontal="right"/>
    </xf>
    <xf numFmtId="167" fontId="8" fillId="0" borderId="2" xfId="2" applyNumberFormat="1" applyFont="1" applyFill="1" applyBorder="1" applyAlignment="1" applyProtection="1">
      <alignment horizontal="right"/>
    </xf>
    <xf numFmtId="0" fontId="9" fillId="0" borderId="0" xfId="0" applyNumberFormat="1" applyFont="1" applyFill="1" applyBorder="1" applyAlignment="1" applyProtection="1"/>
    <xf numFmtId="0" fontId="4" fillId="0" borderId="0" xfId="0" applyFont="1" applyAlignment="1">
      <alignment horizontal="left" vertical="center"/>
    </xf>
    <xf numFmtId="164" fontId="2" fillId="0" borderId="0" xfId="0" applyNumberFormat="1" applyFont="1" applyFill="1" applyBorder="1" applyAlignment="1" applyProtection="1"/>
    <xf numFmtId="0" fontId="6" fillId="0" borderId="0" xfId="0" applyFont="1" applyAlignment="1">
      <alignment horizontal="left" vertical="center"/>
    </xf>
    <xf numFmtId="43" fontId="6" fillId="0" borderId="0" xfId="1" applyFont="1" applyAlignment="1">
      <alignment horizontal="left" vertical="center"/>
    </xf>
    <xf numFmtId="0" fontId="2" fillId="0" borderId="0" xfId="0" applyFont="1" applyAlignment="1">
      <alignment horizontal="left" vertical="center"/>
    </xf>
    <xf numFmtId="0" fontId="6" fillId="0" borderId="2" xfId="0" applyFont="1" applyBorder="1" applyAlignment="1">
      <alignment horizontal="left" vertical="center"/>
    </xf>
    <xf numFmtId="43" fontId="6" fillId="0" borderId="2" xfId="1" applyFont="1" applyBorder="1" applyAlignment="1">
      <alignment horizontal="left" vertical="center"/>
    </xf>
    <xf numFmtId="43" fontId="2" fillId="0" borderId="0" xfId="0" applyNumberFormat="1" applyFont="1" applyFill="1" applyBorder="1" applyAlignment="1" applyProtection="1"/>
    <xf numFmtId="0" fontId="4" fillId="0" borderId="1" xfId="0" applyFont="1" applyBorder="1" applyAlignment="1">
      <alignment horizontal="left" vertical="center"/>
    </xf>
    <xf numFmtId="164" fontId="2" fillId="0" borderId="1" xfId="0" applyNumberFormat="1" applyFont="1" applyBorder="1" applyAlignment="1">
      <alignment horizontal="left" vertical="center"/>
    </xf>
    <xf numFmtId="168" fontId="2" fillId="0" borderId="0" xfId="0" applyNumberFormat="1" applyFont="1" applyAlignment="1">
      <alignment horizontal="right" vertical="center"/>
    </xf>
    <xf numFmtId="165" fontId="6" fillId="0" borderId="0" xfId="0" applyNumberFormat="1" applyFont="1" applyAlignment="1">
      <alignment horizontal="right" vertical="center"/>
    </xf>
    <xf numFmtId="43" fontId="6" fillId="0" borderId="0" xfId="1" applyFont="1" applyFill="1" applyBorder="1" applyAlignment="1" applyProtection="1">
      <alignment horizontal="right"/>
    </xf>
    <xf numFmtId="0" fontId="10"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vertical="center"/>
    </xf>
    <xf numFmtId="169" fontId="10" fillId="0" borderId="0" xfId="0" applyNumberFormat="1" applyFont="1" applyFill="1" applyBorder="1" applyAlignment="1" applyProtection="1">
      <alignment horizontal="right" vertical="center"/>
    </xf>
    <xf numFmtId="0" fontId="10" fillId="0" borderId="2" xfId="0" applyNumberFormat="1" applyFont="1" applyFill="1" applyBorder="1" applyAlignment="1" applyProtection="1">
      <alignment vertical="center"/>
    </xf>
    <xf numFmtId="169" fontId="10" fillId="0" borderId="2" xfId="0" applyNumberFormat="1" applyFont="1" applyFill="1" applyBorder="1" applyAlignment="1" applyProtection="1">
      <alignment horizontal="right" vertical="center"/>
    </xf>
    <xf numFmtId="0" fontId="1" fillId="0" borderId="0" xfId="0" applyFont="1" applyAlignment="1">
      <alignment vertical="center"/>
    </xf>
    <xf numFmtId="169" fontId="2" fillId="0" borderId="0" xfId="0" applyNumberFormat="1" applyFont="1" applyFill="1" applyBorder="1" applyAlignment="1" applyProtection="1">
      <alignment horizontal="right"/>
    </xf>
    <xf numFmtId="165" fontId="2" fillId="0" borderId="0" xfId="0" applyNumberFormat="1" applyFont="1" applyAlignment="1">
      <alignment horizontal="left" vertical="center"/>
    </xf>
    <xf numFmtId="0" fontId="2" fillId="0" borderId="0" xfId="0" applyNumberFormat="1" applyFont="1" applyFill="1" applyBorder="1" applyAlignment="1" applyProtection="1">
      <alignment horizontal="left"/>
    </xf>
    <xf numFmtId="165" fontId="11" fillId="0" borderId="0" xfId="0" applyNumberFormat="1" applyFont="1" applyAlignment="1">
      <alignment vertical="center"/>
    </xf>
    <xf numFmtId="165" fontId="11" fillId="0" borderId="0" xfId="0" applyNumberFormat="1" applyFont="1" applyBorder="1" applyAlignment="1">
      <alignment vertical="center"/>
    </xf>
    <xf numFmtId="165" fontId="11" fillId="0" borderId="2" xfId="0" applyNumberFormat="1" applyFont="1" applyBorder="1" applyAlignment="1">
      <alignment vertical="center"/>
    </xf>
    <xf numFmtId="164" fontId="1" fillId="0" borderId="0" xfId="0" applyNumberFormat="1" applyFont="1" applyFill="1" applyBorder="1" applyAlignment="1" applyProtection="1"/>
    <xf numFmtId="0" fontId="1" fillId="0" borderId="0" xfId="0" applyNumberFormat="1" applyFont="1" applyFill="1" applyBorder="1" applyAlignment="1" applyProtection="1"/>
    <xf numFmtId="0" fontId="12" fillId="0" borderId="0" xfId="0" applyFont="1" applyAlignment="1">
      <alignment horizontal="left" vertical="center"/>
    </xf>
    <xf numFmtId="165"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166" fontId="12" fillId="0" borderId="0" xfId="0" applyNumberFormat="1" applyFont="1" applyAlignment="1">
      <alignment horizontal="right" vertical="center"/>
    </xf>
    <xf numFmtId="0" fontId="0" fillId="0" borderId="0" xfId="0" applyNumberFormat="1" applyFill="1" applyBorder="1" applyAlignment="1" applyProtection="1"/>
    <xf numFmtId="169" fontId="10" fillId="3" borderId="3" xfId="0" applyNumberFormat="1" applyFont="1" applyFill="1" applyBorder="1" applyAlignment="1" applyProtection="1">
      <alignment vertical="center"/>
    </xf>
    <xf numFmtId="0" fontId="10" fillId="3" borderId="3" xfId="0" applyNumberFormat="1" applyFont="1" applyFill="1" applyBorder="1" applyAlignment="1" applyProtection="1">
      <alignment vertical="center" wrapText="1"/>
    </xf>
    <xf numFmtId="165" fontId="11" fillId="3" borderId="3" xfId="0" applyNumberFormat="1" applyFont="1" applyFill="1" applyBorder="1" applyAlignment="1">
      <alignment horizontal="left" vertical="center"/>
    </xf>
    <xf numFmtId="169" fontId="10" fillId="3" borderId="3" xfId="0" applyNumberFormat="1" applyFont="1" applyFill="1" applyBorder="1" applyAlignment="1" applyProtection="1">
      <alignment horizontal="right" vertical="center"/>
    </xf>
    <xf numFmtId="0" fontId="10" fillId="3" borderId="3" xfId="0" applyNumberFormat="1" applyFont="1" applyFill="1" applyBorder="1" applyAlignment="1" applyProtection="1">
      <alignment horizontal="left" vertical="center"/>
    </xf>
    <xf numFmtId="0" fontId="2" fillId="3" borderId="3" xfId="0" applyNumberFormat="1" applyFont="1" applyFill="1" applyBorder="1" applyAlignment="1" applyProtection="1"/>
    <xf numFmtId="0" fontId="4" fillId="3" borderId="0" xfId="0" applyNumberFormat="1" applyFont="1" applyFill="1" applyBorder="1" applyAlignment="1" applyProtection="1"/>
    <xf numFmtId="0" fontId="6" fillId="3" borderId="0" xfId="0" applyNumberFormat="1" applyFont="1" applyFill="1" applyBorder="1" applyAlignment="1" applyProtection="1">
      <alignment horizontal="right"/>
    </xf>
    <xf numFmtId="167" fontId="6" fillId="3" borderId="0" xfId="2" applyNumberFormat="1" applyFont="1" applyFill="1" applyBorder="1" applyAlignment="1" applyProtection="1">
      <alignment horizontal="right"/>
    </xf>
    <xf numFmtId="164" fontId="1" fillId="0" borderId="0" xfId="1" applyNumberFormat="1" applyFont="1" applyFill="1" applyBorder="1" applyAlignment="1" applyProtection="1"/>
    <xf numFmtId="0" fontId="7" fillId="0" borderId="0" xfId="0" applyNumberFormat="1" applyFont="1" applyFill="1" applyBorder="1" applyAlignment="1" applyProtection="1"/>
    <xf numFmtId="0" fontId="7" fillId="0" borderId="1" xfId="0" applyFont="1" applyBorder="1" applyAlignment="1">
      <alignment horizontal="left" vertical="center"/>
    </xf>
    <xf numFmtId="164" fontId="1" fillId="0" borderId="1" xfId="0" applyNumberFormat="1" applyFont="1" applyBorder="1" applyAlignment="1">
      <alignment horizontal="left" vertical="center"/>
    </xf>
    <xf numFmtId="168" fontId="1" fillId="0" borderId="0" xfId="0" applyNumberFormat="1" applyFont="1" applyAlignment="1">
      <alignment horizontal="right" vertical="center"/>
    </xf>
    <xf numFmtId="0" fontId="17" fillId="0" borderId="0" xfId="0" applyFont="1"/>
    <xf numFmtId="167" fontId="2" fillId="0" borderId="0" xfId="0" applyNumberFormat="1" applyFont="1" applyFill="1" applyBorder="1" applyAlignment="1" applyProtection="1"/>
    <xf numFmtId="0" fontId="1" fillId="3" borderId="3" xfId="0" applyNumberFormat="1" applyFont="1" applyFill="1" applyBorder="1" applyAlignment="1" applyProtection="1"/>
    <xf numFmtId="167" fontId="1" fillId="0" borderId="0" xfId="0" applyNumberFormat="1" applyFont="1" applyFill="1" applyBorder="1" applyAlignment="1" applyProtection="1"/>
    <xf numFmtId="0" fontId="10" fillId="0" borderId="3" xfId="0" applyNumberFormat="1" applyFont="1" applyFill="1" applyBorder="1" applyAlignment="1" applyProtection="1">
      <alignment vertical="center" wrapText="1"/>
    </xf>
    <xf numFmtId="0" fontId="6" fillId="0" borderId="3" xfId="0" applyNumberFormat="1" applyFont="1" applyFill="1" applyBorder="1" applyAlignment="1" applyProtection="1">
      <alignment horizontal="left"/>
    </xf>
    <xf numFmtId="0" fontId="6" fillId="0" borderId="3" xfId="0" applyNumberFormat="1" applyFont="1" applyFill="1" applyBorder="1" applyAlignment="1" applyProtection="1">
      <alignment horizontal="left" wrapText="1"/>
    </xf>
    <xf numFmtId="167" fontId="20" fillId="0" borderId="3" xfId="2" applyNumberFormat="1" applyFont="1" applyFill="1" applyBorder="1" applyAlignment="1" applyProtection="1">
      <alignment horizontal="right"/>
    </xf>
    <xf numFmtId="167" fontId="13" fillId="0" borderId="3" xfId="2" applyNumberFormat="1" applyFont="1" applyFill="1" applyBorder="1" applyAlignment="1" applyProtection="1">
      <alignment horizontal="right"/>
    </xf>
    <xf numFmtId="0" fontId="10" fillId="0" borderId="4" xfId="0" applyNumberFormat="1" applyFont="1" applyFill="1" applyBorder="1" applyAlignment="1" applyProtection="1">
      <alignment vertical="center"/>
    </xf>
    <xf numFmtId="0" fontId="10" fillId="0" borderId="4" xfId="0" applyNumberFormat="1" applyFont="1" applyFill="1" applyBorder="1" applyAlignment="1" applyProtection="1">
      <alignment vertical="center" wrapText="1"/>
    </xf>
    <xf numFmtId="167" fontId="13" fillId="0" borderId="4" xfId="2" applyNumberFormat="1" applyFont="1" applyFill="1" applyBorder="1" applyAlignment="1" applyProtection="1"/>
    <xf numFmtId="0" fontId="10" fillId="0" borderId="3" xfId="0" applyNumberFormat="1" applyFont="1" applyFill="1" applyBorder="1" applyAlignment="1" applyProtection="1">
      <alignment vertical="center"/>
    </xf>
    <xf numFmtId="0" fontId="7" fillId="0" borderId="3" xfId="0" applyNumberFormat="1" applyFont="1" applyFill="1" applyBorder="1" applyAlignment="1" applyProtection="1"/>
    <xf numFmtId="164" fontId="21" fillId="0" borderId="3" xfId="1" applyNumberFormat="1" applyFont="1" applyFill="1" applyBorder="1" applyAlignment="1" applyProtection="1">
      <alignment horizontal="right"/>
    </xf>
    <xf numFmtId="0" fontId="21" fillId="0" borderId="3" xfId="0" applyNumberFormat="1" applyFont="1" applyFill="1" applyBorder="1" applyAlignment="1" applyProtection="1">
      <alignment horizontal="right"/>
    </xf>
    <xf numFmtId="0" fontId="2" fillId="0" borderId="3" xfId="0" applyNumberFormat="1" applyFont="1" applyFill="1" applyBorder="1" applyAlignment="1" applyProtection="1">
      <alignment horizontal="right"/>
    </xf>
    <xf numFmtId="170" fontId="0" fillId="0" borderId="0" xfId="0" applyNumberFormat="1" applyFill="1" applyBorder="1" applyAlignment="1" applyProtection="1"/>
    <xf numFmtId="1" fontId="2" fillId="0" borderId="0" xfId="0" applyNumberFormat="1" applyFont="1" applyFill="1" applyBorder="1" applyAlignment="1" applyProtection="1"/>
    <xf numFmtId="171" fontId="1" fillId="0" borderId="0" xfId="1" applyNumberFormat="1" applyFont="1" applyFill="1" applyBorder="1" applyAlignment="1" applyProtection="1"/>
    <xf numFmtId="170" fontId="10" fillId="3" borderId="3" xfId="0" applyNumberFormat="1" applyFont="1" applyFill="1" applyBorder="1" applyAlignment="1" applyProtection="1">
      <alignment horizontal="right" vertical="center"/>
    </xf>
    <xf numFmtId="167" fontId="20" fillId="0" borderId="3" xfId="2" applyNumberFormat="1" applyFont="1" applyFill="1" applyBorder="1" applyAlignment="1" applyProtection="1">
      <alignment horizontal="left"/>
    </xf>
    <xf numFmtId="0" fontId="18" fillId="0" borderId="3" xfId="0" applyNumberFormat="1" applyFont="1" applyFill="1" applyBorder="1" applyAlignment="1" applyProtection="1">
      <alignment horizontal="left" vertical="center"/>
    </xf>
    <xf numFmtId="0" fontId="18" fillId="0" borderId="3" xfId="0" applyNumberFormat="1" applyFont="1" applyFill="1" applyBorder="1" applyAlignment="1" applyProtection="1">
      <alignment horizontal="left" vertical="center" wrapText="1"/>
    </xf>
    <xf numFmtId="167" fontId="19" fillId="0" borderId="3" xfId="2" applyNumberFormat="1" applyFont="1" applyFill="1" applyBorder="1" applyAlignment="1" applyProtection="1">
      <alignment horizontal="left"/>
    </xf>
    <xf numFmtId="0" fontId="25" fillId="0" borderId="0" xfId="0" applyNumberFormat="1" applyFont="1" applyFill="1" applyBorder="1" applyAlignment="1" applyProtection="1"/>
    <xf numFmtId="0" fontId="25" fillId="0" borderId="3" xfId="0" applyNumberFormat="1" applyFont="1" applyFill="1" applyBorder="1" applyAlignment="1" applyProtection="1">
      <alignment horizontal="left"/>
    </xf>
    <xf numFmtId="166" fontId="26" fillId="0" borderId="0" xfId="0" applyNumberFormat="1" applyFont="1" applyAlignment="1">
      <alignment horizontal="right" vertical="center"/>
    </xf>
    <xf numFmtId="165" fontId="11" fillId="2" borderId="3" xfId="0" applyNumberFormat="1" applyFont="1" applyFill="1" applyBorder="1" applyAlignment="1">
      <alignment horizontal="left" vertical="center"/>
    </xf>
    <xf numFmtId="0" fontId="10" fillId="2" borderId="3" xfId="0" applyNumberFormat="1" applyFont="1" applyFill="1" applyBorder="1" applyAlignment="1" applyProtection="1">
      <alignment vertical="center" wrapText="1"/>
    </xf>
    <xf numFmtId="170" fontId="10" fillId="2" borderId="3" xfId="0" applyNumberFormat="1" applyFont="1" applyFill="1" applyBorder="1" applyAlignment="1" applyProtection="1">
      <alignment horizontal="right" vertical="center"/>
    </xf>
    <xf numFmtId="0" fontId="9" fillId="0" borderId="3" xfId="0" applyNumberFormat="1" applyFont="1" applyFill="1" applyBorder="1" applyAlignment="1" applyProtection="1">
      <alignment horizontal="left"/>
    </xf>
    <xf numFmtId="169" fontId="10" fillId="3" borderId="5" xfId="0" applyNumberFormat="1" applyFont="1" applyFill="1" applyBorder="1" applyAlignment="1" applyProtection="1">
      <alignment horizontal="center" vertical="center"/>
    </xf>
    <xf numFmtId="169" fontId="10" fillId="3" borderId="6" xfId="0" applyNumberFormat="1" applyFont="1" applyFill="1" applyBorder="1" applyAlignment="1" applyProtection="1">
      <alignment horizontal="center" vertical="center"/>
    </xf>
    <xf numFmtId="169" fontId="10" fillId="3" borderId="7" xfId="0" applyNumberFormat="1" applyFont="1" applyFill="1" applyBorder="1" applyAlignment="1" applyProtection="1">
      <alignment horizontal="center" vertical="center"/>
    </xf>
    <xf numFmtId="0" fontId="10" fillId="0" borderId="4"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167" fontId="13" fillId="0" borderId="4" xfId="2" applyNumberFormat="1" applyFont="1" applyFill="1" applyBorder="1" applyAlignment="1" applyProtection="1">
      <alignment horizontal="center"/>
    </xf>
    <xf numFmtId="167" fontId="13" fillId="0" borderId="8" xfId="2" applyNumberFormat="1" applyFont="1" applyFill="1" applyBorder="1" applyAlignment="1" applyProtection="1">
      <alignment horizontal="center"/>
    </xf>
    <xf numFmtId="165" fontId="11" fillId="0" borderId="4" xfId="0" applyNumberFormat="1" applyFont="1" applyFill="1" applyBorder="1" applyAlignment="1">
      <alignment horizontal="left" vertical="center"/>
    </xf>
    <xf numFmtId="165" fontId="11" fillId="0" borderId="8" xfId="0" applyNumberFormat="1" applyFont="1" applyFill="1" applyBorder="1" applyAlignment="1">
      <alignment horizontal="left" vertical="center"/>
    </xf>
    <xf numFmtId="0" fontId="10" fillId="0" borderId="4" xfId="0" applyNumberFormat="1" applyFont="1" applyFill="1" applyBorder="1" applyAlignment="1" applyProtection="1">
      <alignment horizontal="left" vertical="center"/>
    </xf>
    <xf numFmtId="0" fontId="10" fillId="0" borderId="8" xfId="0" applyNumberFormat="1" applyFont="1" applyFill="1" applyBorder="1" applyAlignment="1" applyProtection="1">
      <alignment horizontal="left" vertical="center"/>
    </xf>
    <xf numFmtId="0" fontId="10" fillId="0" borderId="4" xfId="0" applyNumberFormat="1" applyFont="1" applyFill="1" applyBorder="1" applyAlignment="1" applyProtection="1">
      <alignment horizontal="left" vertical="center" wrapText="1"/>
    </xf>
    <xf numFmtId="0" fontId="10" fillId="0" borderId="8" xfId="0" applyNumberFormat="1" applyFont="1" applyFill="1" applyBorder="1" applyAlignment="1" applyProtection="1">
      <alignment horizontal="left" vertical="center" wrapText="1"/>
    </xf>
    <xf numFmtId="165" fontId="11" fillId="0" borderId="9" xfId="0" applyNumberFormat="1" applyFont="1" applyFill="1" applyBorder="1" applyAlignment="1">
      <alignment horizontal="left" vertical="center"/>
    </xf>
    <xf numFmtId="0" fontId="23" fillId="0" borderId="0" xfId="3"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left" vertical="center"/>
    </xf>
  </cellXfs>
  <cellStyles count="4">
    <cellStyle name="Comma" xfId="1" builtinId="3"/>
    <cellStyle name="Currency" xfId="2" builtinId="4"/>
    <cellStyle name="Normal" xfId="0" builtinId="0"/>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120" zoomScaleNormal="120" workbookViewId="0">
      <selection activeCell="C28" sqref="C28"/>
    </sheetView>
  </sheetViews>
  <sheetFormatPr defaultRowHeight="12.75" outlineLevelRow="1" x14ac:dyDescent="0.2"/>
  <cols>
    <col min="1" max="1" width="39.140625" style="3" bestFit="1" customWidth="1"/>
    <col min="2" max="2" width="34" style="3" bestFit="1" customWidth="1"/>
    <col min="3" max="3" width="32.140625" style="3" bestFit="1" customWidth="1"/>
    <col min="4" max="4" width="18.42578125" style="3" customWidth="1"/>
    <col min="5" max="5" width="11.28515625" style="3" customWidth="1"/>
    <col min="6" max="6" width="29.85546875" style="3" bestFit="1" customWidth="1"/>
    <col min="7" max="16384" width="9.140625" style="3"/>
  </cols>
  <sheetData>
    <row r="1" spans="1:4" x14ac:dyDescent="0.2">
      <c r="A1" s="1" t="s">
        <v>0</v>
      </c>
      <c r="B1" s="2"/>
    </row>
    <row r="2" spans="1:4" x14ac:dyDescent="0.2">
      <c r="A2" s="3" t="s">
        <v>1</v>
      </c>
      <c r="B2" s="4">
        <v>22384.54</v>
      </c>
    </row>
    <row r="3" spans="1:4" x14ac:dyDescent="0.2">
      <c r="A3" s="5" t="s">
        <v>2</v>
      </c>
      <c r="B3" s="4">
        <v>45569.42</v>
      </c>
    </row>
    <row r="4" spans="1:4" ht="13.5" thickBot="1" x14ac:dyDescent="0.25">
      <c r="A4" s="6" t="s">
        <v>3</v>
      </c>
      <c r="B4" s="7">
        <v>-75333.41</v>
      </c>
    </row>
    <row r="5" spans="1:4" s="11" customFormat="1" ht="13.5" hidden="1" outlineLevel="1" thickTop="1" x14ac:dyDescent="0.2">
      <c r="A5" s="8">
        <v>41185</v>
      </c>
      <c r="B5" s="9" t="s">
        <v>4</v>
      </c>
      <c r="C5" s="10">
        <v>52537.06</v>
      </c>
    </row>
    <row r="6" spans="1:4" s="11" customFormat="1" hidden="1" outlineLevel="1" x14ac:dyDescent="0.2">
      <c r="A6" s="12">
        <v>41274</v>
      </c>
      <c r="B6" s="13" t="s">
        <v>5</v>
      </c>
      <c r="C6" s="14">
        <v>22796.35</v>
      </c>
    </row>
    <row r="7" spans="1:4" s="11" customFormat="1" hidden="1" outlineLevel="1" x14ac:dyDescent="0.2">
      <c r="A7" s="15"/>
      <c r="C7" s="16">
        <f>SUM(C5:C6)</f>
        <v>75333.41</v>
      </c>
    </row>
    <row r="8" spans="1:4" ht="13.5" collapsed="1" thickTop="1" x14ac:dyDescent="0.2">
      <c r="A8" s="5" t="s">
        <v>6</v>
      </c>
      <c r="B8" s="4">
        <f>SUM(B2:B7)</f>
        <v>-7379.4500000000116</v>
      </c>
      <c r="C8" s="17"/>
    </row>
    <row r="9" spans="1:4" x14ac:dyDescent="0.2">
      <c r="A9" s="5"/>
      <c r="B9" s="4"/>
    </row>
    <row r="10" spans="1:4" x14ac:dyDescent="0.2">
      <c r="A10" s="18" t="s">
        <v>7</v>
      </c>
      <c r="B10" s="2"/>
    </row>
    <row r="11" spans="1:4" collapsed="1" x14ac:dyDescent="0.2">
      <c r="A11" s="24" t="s">
        <v>13</v>
      </c>
      <c r="B11" s="25">
        <f>+B8</f>
        <v>-7379.4500000000116</v>
      </c>
    </row>
    <row r="12" spans="1:4" x14ac:dyDescent="0.2">
      <c r="A12" s="5" t="s">
        <v>8</v>
      </c>
      <c r="B12" s="4">
        <f>C15/1.34248</f>
        <v>70019.665097431629</v>
      </c>
    </row>
    <row r="13" spans="1:4" hidden="1" outlineLevel="1" x14ac:dyDescent="0.2">
      <c r="A13" s="5"/>
      <c r="B13" s="19" t="s">
        <v>9</v>
      </c>
      <c r="C13" s="20">
        <v>80000</v>
      </c>
      <c r="D13" s="23" t="s">
        <v>27</v>
      </c>
    </row>
    <row r="14" spans="1:4" hidden="1" outlineLevel="1" x14ac:dyDescent="0.2">
      <c r="A14" s="5"/>
      <c r="B14" s="21" t="s">
        <v>10</v>
      </c>
      <c r="C14" s="22">
        <f>2*7000</f>
        <v>14000</v>
      </c>
      <c r="D14" s="23" t="s">
        <v>28</v>
      </c>
    </row>
    <row r="15" spans="1:4" hidden="1" outlineLevel="1" x14ac:dyDescent="0.2">
      <c r="A15" s="5"/>
      <c r="B15" s="19" t="s">
        <v>11</v>
      </c>
      <c r="C15" s="20">
        <f>SUM(C13:C14)</f>
        <v>94000</v>
      </c>
      <c r="D15" s="3" t="s">
        <v>12</v>
      </c>
    </row>
    <row r="16" spans="1:4" collapsed="1" x14ac:dyDescent="0.2">
      <c r="A16" s="24" t="s">
        <v>14</v>
      </c>
      <c r="B16" s="25">
        <f>-C19</f>
        <v>-9991.2099999999991</v>
      </c>
    </row>
    <row r="17" spans="1:8" hidden="1" outlineLevel="1" x14ac:dyDescent="0.2">
      <c r="A17" s="5"/>
      <c r="B17" s="26" t="s">
        <v>15</v>
      </c>
      <c r="C17" s="27">
        <f>5041.77</f>
        <v>5041.7700000000004</v>
      </c>
      <c r="D17" s="28" t="s">
        <v>33</v>
      </c>
      <c r="E17" s="28"/>
    </row>
    <row r="18" spans="1:8" hidden="1" outlineLevel="1" x14ac:dyDescent="0.2">
      <c r="A18" s="5"/>
      <c r="B18" s="29" t="s">
        <v>16</v>
      </c>
      <c r="C18" s="30">
        <f>4949.44</f>
        <v>4949.4399999999996</v>
      </c>
      <c r="D18" s="28" t="s">
        <v>33</v>
      </c>
      <c r="E18" s="28"/>
    </row>
    <row r="19" spans="1:8" hidden="1" outlineLevel="1" x14ac:dyDescent="0.2">
      <c r="A19" s="24"/>
      <c r="B19" s="25"/>
      <c r="C19" s="31">
        <f>SUM(C17:C18)</f>
        <v>9991.2099999999991</v>
      </c>
    </row>
    <row r="20" spans="1:8" ht="13.5" collapsed="1" thickBot="1" x14ac:dyDescent="0.25">
      <c r="A20" s="32" t="s">
        <v>17</v>
      </c>
      <c r="B20" s="33">
        <f>-D27</f>
        <v>-54155.490000000013</v>
      </c>
      <c r="C20" s="34"/>
    </row>
    <row r="21" spans="1:8" ht="13.5" hidden="1" outlineLevel="1" thickTop="1" x14ac:dyDescent="0.2">
      <c r="B21" s="35" t="s">
        <v>18</v>
      </c>
      <c r="C21" s="26" t="s">
        <v>19</v>
      </c>
      <c r="D21" s="36" t="s">
        <v>20</v>
      </c>
      <c r="E21" s="11"/>
    </row>
    <row r="22" spans="1:8" ht="13.5" hidden="1" outlineLevel="1" x14ac:dyDescent="0.2">
      <c r="B22" s="37" t="s">
        <v>21</v>
      </c>
      <c r="C22" s="38" t="s">
        <v>22</v>
      </c>
      <c r="D22" s="39">
        <v>846.3</v>
      </c>
      <c r="E22" s="11"/>
    </row>
    <row r="23" spans="1:8" ht="13.5" hidden="1" outlineLevel="1" x14ac:dyDescent="0.2">
      <c r="B23" s="37" t="s">
        <v>23</v>
      </c>
      <c r="C23" s="38" t="s">
        <v>24</v>
      </c>
      <c r="D23" s="39">
        <v>52557.14</v>
      </c>
      <c r="E23" s="11"/>
    </row>
    <row r="24" spans="1:8" ht="13.5" hidden="1" outlineLevel="1" x14ac:dyDescent="0.2">
      <c r="B24" s="47">
        <v>41367</v>
      </c>
      <c r="C24" s="38" t="s">
        <v>83</v>
      </c>
      <c r="D24" s="39">
        <v>22796.35</v>
      </c>
      <c r="E24" s="39"/>
    </row>
    <row r="25" spans="1:8" ht="13.5" hidden="1" outlineLevel="1" x14ac:dyDescent="0.2">
      <c r="B25" s="46">
        <v>41367</v>
      </c>
      <c r="C25" s="38" t="s">
        <v>25</v>
      </c>
      <c r="D25" s="39">
        <v>-22796.35</v>
      </c>
    </row>
    <row r="26" spans="1:8" ht="13.5" hidden="1" outlineLevel="1" x14ac:dyDescent="0.2">
      <c r="B26" s="48">
        <v>41513</v>
      </c>
      <c r="C26" s="40" t="s">
        <v>26</v>
      </c>
      <c r="D26" s="41">
        <v>752.05</v>
      </c>
    </row>
    <row r="27" spans="1:8" hidden="1" outlineLevel="1" x14ac:dyDescent="0.2">
      <c r="A27" s="42"/>
      <c r="D27" s="43">
        <f>SUM(D22:D26)</f>
        <v>54155.490000000013</v>
      </c>
    </row>
    <row r="28" spans="1:8" s="50" customFormat="1" ht="13.5" collapsed="1" thickTop="1" x14ac:dyDescent="0.2">
      <c r="A28" s="42" t="s">
        <v>34</v>
      </c>
      <c r="B28" s="49">
        <f>SUM(B11:B20)</f>
        <v>-1506.4849025683943</v>
      </c>
    </row>
    <row r="31" spans="1:8" ht="13.5" x14ac:dyDescent="0.2">
      <c r="B31" s="51"/>
      <c r="C31" s="52"/>
      <c r="D31" s="53"/>
      <c r="E31" s="53"/>
      <c r="F31" s="54"/>
      <c r="G31" s="55"/>
      <c r="H31" s="56"/>
    </row>
    <row r="32" spans="1:8" ht="13.5" x14ac:dyDescent="0.2">
      <c r="A32" s="44"/>
      <c r="B32" s="51"/>
      <c r="C32" s="52"/>
      <c r="D32" s="53"/>
      <c r="E32" s="53"/>
      <c r="F32" s="54"/>
      <c r="G32" s="55"/>
      <c r="H32" s="56"/>
    </row>
    <row r="33" spans="1:8" ht="13.5" x14ac:dyDescent="0.2">
      <c r="A33" s="44"/>
      <c r="B33" s="51"/>
      <c r="C33" s="52"/>
      <c r="D33" s="53"/>
      <c r="E33" s="53"/>
      <c r="F33" s="54"/>
      <c r="G33" s="56"/>
      <c r="H33" s="55"/>
    </row>
    <row r="34" spans="1:8" ht="13.5" x14ac:dyDescent="0.2">
      <c r="B34" s="51"/>
      <c r="C34" s="52"/>
      <c r="D34" s="53"/>
      <c r="E34" s="53"/>
      <c r="F34" s="54"/>
      <c r="G34" s="55"/>
      <c r="H34" s="56"/>
    </row>
    <row r="35" spans="1:8" ht="13.5" x14ac:dyDescent="0.2">
      <c r="B35" s="51"/>
      <c r="C35" s="52"/>
      <c r="D35" s="53"/>
      <c r="E35" s="53"/>
      <c r="F35" s="54"/>
      <c r="G35" s="55"/>
      <c r="H35" s="56"/>
    </row>
    <row r="36" spans="1:8" x14ac:dyDescent="0.2">
      <c r="H36" s="45"/>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110" zoomScaleNormal="110" zoomScaleSheetLayoutView="140" workbookViewId="0">
      <selection activeCell="F14" sqref="F14"/>
    </sheetView>
  </sheetViews>
  <sheetFormatPr defaultRowHeight="12.75" outlineLevelRow="1" x14ac:dyDescent="0.2"/>
  <cols>
    <col min="1" max="1" width="45.85546875" style="3" bestFit="1" customWidth="1"/>
    <col min="2" max="2" width="21.5703125" style="3" customWidth="1"/>
    <col min="3" max="3" width="20" style="3" customWidth="1"/>
    <col min="4" max="4" width="29.28515625" style="3" bestFit="1" customWidth="1"/>
    <col min="5" max="5" width="11.28515625" style="3" customWidth="1"/>
    <col min="6" max="6" width="29.85546875" style="3" bestFit="1" customWidth="1"/>
    <col min="7" max="7" width="9.140625" style="3"/>
    <col min="8" max="8" width="10.85546875" style="3" bestFit="1" customWidth="1"/>
    <col min="9" max="16384" width="9.140625" style="3"/>
  </cols>
  <sheetData>
    <row r="1" spans="1:8" x14ac:dyDescent="0.2">
      <c r="A1" s="1" t="s">
        <v>30</v>
      </c>
      <c r="B1" s="2" t="s">
        <v>51</v>
      </c>
    </row>
    <row r="2" spans="1:8" s="50" customFormat="1" x14ac:dyDescent="0.2">
      <c r="A2" s="50" t="s">
        <v>29</v>
      </c>
      <c r="B2" s="66">
        <f>'HRAC 2013'!B28</f>
        <v>-1506.4849025683943</v>
      </c>
    </row>
    <row r="3" spans="1:8" s="50" customFormat="1" x14ac:dyDescent="0.2">
      <c r="A3" s="67" t="s">
        <v>54</v>
      </c>
      <c r="B3" s="66">
        <f>SUM(C4:C5)/1.32896</f>
        <v>76187.394654466654</v>
      </c>
    </row>
    <row r="4" spans="1:8" outlineLevel="1" x14ac:dyDescent="0.2">
      <c r="A4" s="63"/>
      <c r="B4" s="64" t="s">
        <v>31</v>
      </c>
      <c r="C4" s="65">
        <f>11250*8</f>
        <v>90000</v>
      </c>
      <c r="D4" s="23"/>
    </row>
    <row r="5" spans="1:8" outlineLevel="1" x14ac:dyDescent="0.2">
      <c r="A5" s="63"/>
      <c r="B5" s="64" t="s">
        <v>32</v>
      </c>
      <c r="C5" s="65">
        <v>11250</v>
      </c>
      <c r="D5" s="3" t="s">
        <v>84</v>
      </c>
      <c r="E5" s="3" t="s">
        <v>89</v>
      </c>
    </row>
    <row r="6" spans="1:8" s="50" customFormat="1" ht="13.5" thickBot="1" x14ac:dyDescent="0.25">
      <c r="A6" s="68" t="s">
        <v>55</v>
      </c>
      <c r="B6" s="69">
        <f>-SUM(G9:G14)</f>
        <v>-74502.64</v>
      </c>
      <c r="C6" s="70"/>
    </row>
    <row r="7" spans="1:8" ht="14.25" outlineLevel="1" thickTop="1" x14ac:dyDescent="0.2">
      <c r="A7" s="110" t="s">
        <v>41</v>
      </c>
      <c r="B7" s="112" t="s">
        <v>42</v>
      </c>
      <c r="C7" s="114" t="s">
        <v>52</v>
      </c>
      <c r="D7" s="114" t="s">
        <v>53</v>
      </c>
      <c r="E7" s="103" t="s">
        <v>61</v>
      </c>
      <c r="F7" s="104"/>
      <c r="G7" s="105"/>
      <c r="H7" s="3" t="s">
        <v>78</v>
      </c>
    </row>
    <row r="8" spans="1:8" ht="13.5" outlineLevel="1" x14ac:dyDescent="0.2">
      <c r="A8" s="111"/>
      <c r="B8" s="113"/>
      <c r="C8" s="115"/>
      <c r="D8" s="115"/>
      <c r="E8" s="57" t="s">
        <v>18</v>
      </c>
      <c r="F8" s="57" t="s">
        <v>19</v>
      </c>
      <c r="G8" s="57" t="s">
        <v>20</v>
      </c>
      <c r="H8" s="56"/>
    </row>
    <row r="9" spans="1:8" ht="53.25" customHeight="1" outlineLevel="1" x14ac:dyDescent="0.2">
      <c r="A9" s="106" t="s">
        <v>35</v>
      </c>
      <c r="B9" s="106" t="s">
        <v>46</v>
      </c>
      <c r="C9" s="108">
        <v>68750</v>
      </c>
      <c r="D9" s="108">
        <v>68750</v>
      </c>
      <c r="E9" s="59">
        <v>41691</v>
      </c>
      <c r="F9" s="58" t="s">
        <v>43</v>
      </c>
      <c r="G9" s="60">
        <v>50186.14</v>
      </c>
      <c r="H9" s="88">
        <v>68750</v>
      </c>
    </row>
    <row r="10" spans="1:8" ht="53.25" customHeight="1" outlineLevel="1" x14ac:dyDescent="0.2">
      <c r="A10" s="107"/>
      <c r="B10" s="107"/>
      <c r="C10" s="109"/>
      <c r="D10" s="109"/>
      <c r="E10" s="59"/>
      <c r="F10" s="58" t="s">
        <v>79</v>
      </c>
      <c r="G10" s="60">
        <v>12071.46</v>
      </c>
      <c r="H10" s="88">
        <v>15000</v>
      </c>
    </row>
    <row r="11" spans="1:8" ht="53.25" customHeight="1" outlineLevel="1" x14ac:dyDescent="0.2">
      <c r="A11" s="80" t="s">
        <v>36</v>
      </c>
      <c r="B11" s="81" t="s">
        <v>37</v>
      </c>
      <c r="C11" s="82">
        <v>1250</v>
      </c>
      <c r="D11" s="82">
        <v>1250</v>
      </c>
      <c r="E11" s="59">
        <v>41889</v>
      </c>
      <c r="F11" s="58" t="s">
        <v>81</v>
      </c>
      <c r="G11" s="60">
        <v>196.12</v>
      </c>
      <c r="H11" s="88">
        <v>255.21</v>
      </c>
    </row>
    <row r="12" spans="1:8" ht="78.75" customHeight="1" outlineLevel="1" x14ac:dyDescent="0.2">
      <c r="A12" s="83" t="s">
        <v>38</v>
      </c>
      <c r="B12" s="75" t="s">
        <v>47</v>
      </c>
      <c r="C12" s="79">
        <v>20000</v>
      </c>
      <c r="D12" s="79">
        <v>20000</v>
      </c>
      <c r="E12" s="59">
        <v>41984</v>
      </c>
      <c r="F12" s="58" t="s">
        <v>82</v>
      </c>
      <c r="G12" s="60">
        <v>4001.28</v>
      </c>
      <c r="H12" s="88">
        <v>5000</v>
      </c>
    </row>
    <row r="13" spans="1:8" ht="53.25" customHeight="1" outlineLevel="1" x14ac:dyDescent="0.2">
      <c r="A13" s="83"/>
      <c r="B13" s="75"/>
      <c r="C13" s="79"/>
      <c r="D13" s="79"/>
      <c r="E13" s="59">
        <v>41964</v>
      </c>
      <c r="F13" s="58" t="s">
        <v>77</v>
      </c>
      <c r="G13" s="60">
        <v>8047.64</v>
      </c>
      <c r="H13" s="88">
        <v>10000</v>
      </c>
    </row>
    <row r="14" spans="1:8" ht="53.25" customHeight="1" outlineLevel="1" x14ac:dyDescent="0.2">
      <c r="A14" s="83" t="s">
        <v>39</v>
      </c>
      <c r="B14" s="75" t="s">
        <v>40</v>
      </c>
      <c r="C14" s="79">
        <v>10000</v>
      </c>
      <c r="D14" s="79">
        <v>10000</v>
      </c>
      <c r="E14" s="62"/>
      <c r="F14" s="61"/>
      <c r="G14" s="62"/>
      <c r="H14" s="88"/>
    </row>
    <row r="15" spans="1:8" s="50" customFormat="1" x14ac:dyDescent="0.2">
      <c r="A15" s="42" t="s">
        <v>80</v>
      </c>
      <c r="B15" s="49">
        <f>B2+B3+B6</f>
        <v>178.26975189826044</v>
      </c>
      <c r="C15" s="89">
        <f>+B15*1.35</f>
        <v>240.66416506265162</v>
      </c>
      <c r="D15" s="74"/>
    </row>
  </sheetData>
  <mergeCells count="9">
    <mergeCell ref="E7:G7"/>
    <mergeCell ref="A9:A10"/>
    <mergeCell ref="B9:B10"/>
    <mergeCell ref="C9:C10"/>
    <mergeCell ref="D9:D10"/>
    <mergeCell ref="A7:A8"/>
    <mergeCell ref="B7:B8"/>
    <mergeCell ref="C7:C8"/>
    <mergeCell ref="D7:D8"/>
  </mergeCells>
  <pageMargins left="0.70866141732283472" right="0.70866141732283472" top="0.74803149606299213" bottom="0.74803149606299213" header="0.31496062992125984" footer="0.31496062992125984"/>
  <pageSetup scale="7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9"/>
  <sheetViews>
    <sheetView tabSelected="1" zoomScale="90" zoomScaleNormal="90" zoomScaleSheetLayoutView="110" workbookViewId="0">
      <selection activeCell="F11" sqref="F11"/>
    </sheetView>
  </sheetViews>
  <sheetFormatPr defaultRowHeight="12.75" outlineLevelRow="1" x14ac:dyDescent="0.2"/>
  <cols>
    <col min="1" max="1" width="49.28515625" style="3" bestFit="1" customWidth="1"/>
    <col min="2" max="2" width="35.85546875" style="3" bestFit="1" customWidth="1"/>
    <col min="3" max="3" width="30.42578125" style="3" customWidth="1"/>
    <col min="4" max="4" width="26.28515625" style="3" customWidth="1"/>
    <col min="5" max="5" width="11.7109375" style="3" bestFit="1" customWidth="1"/>
    <col min="6" max="6" width="27.42578125" style="3" bestFit="1" customWidth="1"/>
    <col min="7" max="7" width="27.42578125" style="3" customWidth="1"/>
    <col min="8" max="8" width="31" style="3" customWidth="1"/>
    <col min="9" max="9" width="11.42578125" style="3" bestFit="1" customWidth="1"/>
    <col min="10" max="14" width="9.140625" style="3"/>
    <col min="15" max="15" width="27.42578125" style="3" bestFit="1" customWidth="1"/>
    <col min="16" max="16384" width="9.140625" style="3"/>
  </cols>
  <sheetData>
    <row r="1" spans="1:8" x14ac:dyDescent="0.2">
      <c r="A1" s="1" t="s">
        <v>49</v>
      </c>
      <c r="B1" s="1" t="s">
        <v>85</v>
      </c>
    </row>
    <row r="2" spans="1:8" s="50" customFormat="1" x14ac:dyDescent="0.2">
      <c r="A2" s="50" t="s">
        <v>50</v>
      </c>
      <c r="B2" s="90">
        <v>0</v>
      </c>
    </row>
    <row r="3" spans="1:8" s="50" customFormat="1" x14ac:dyDescent="0.2">
      <c r="A3" s="67" t="s">
        <v>74</v>
      </c>
      <c r="B3" s="90">
        <f>SUM(C5:C13)</f>
        <v>138375</v>
      </c>
    </row>
    <row r="4" spans="1:8" s="50" customFormat="1" outlineLevel="1" x14ac:dyDescent="0.2">
      <c r="A4" s="84"/>
      <c r="B4" s="85" t="s">
        <v>72</v>
      </c>
      <c r="C4" s="86" t="s">
        <v>76</v>
      </c>
      <c r="D4" s="86" t="s">
        <v>73</v>
      </c>
    </row>
    <row r="5" spans="1:8" s="50" customFormat="1" ht="12.75" customHeight="1" outlineLevel="1" x14ac:dyDescent="0.2">
      <c r="A5" s="84"/>
      <c r="B5" s="87" t="s">
        <v>63</v>
      </c>
      <c r="C5" s="78">
        <v>15375</v>
      </c>
      <c r="D5" s="117" t="s">
        <v>109</v>
      </c>
    </row>
    <row r="6" spans="1:8" s="50" customFormat="1" outlineLevel="1" x14ac:dyDescent="0.2">
      <c r="A6" s="84"/>
      <c r="B6" s="87" t="s">
        <v>64</v>
      </c>
      <c r="C6" s="78">
        <v>15375</v>
      </c>
      <c r="D6" s="117"/>
    </row>
    <row r="7" spans="1:8" s="50" customFormat="1" outlineLevel="1" x14ac:dyDescent="0.2">
      <c r="A7" s="84"/>
      <c r="B7" s="87" t="s">
        <v>65</v>
      </c>
      <c r="C7" s="78">
        <v>15375</v>
      </c>
      <c r="D7" s="117"/>
    </row>
    <row r="8" spans="1:8" s="50" customFormat="1" outlineLevel="1" x14ac:dyDescent="0.2">
      <c r="A8" s="84"/>
      <c r="B8" s="87" t="s">
        <v>66</v>
      </c>
      <c r="C8" s="78">
        <v>15375</v>
      </c>
      <c r="D8" s="117"/>
    </row>
    <row r="9" spans="1:8" s="50" customFormat="1" outlineLevel="1" x14ac:dyDescent="0.2">
      <c r="A9" s="84"/>
      <c r="B9" s="87" t="s">
        <v>67</v>
      </c>
      <c r="C9" s="78">
        <v>15375</v>
      </c>
      <c r="D9" s="117"/>
    </row>
    <row r="10" spans="1:8" s="50" customFormat="1" outlineLevel="1" x14ac:dyDescent="0.2">
      <c r="A10" s="84"/>
      <c r="B10" s="87" t="s">
        <v>68</v>
      </c>
      <c r="C10" s="78">
        <v>15375</v>
      </c>
      <c r="D10" s="117"/>
    </row>
    <row r="11" spans="1:8" s="50" customFormat="1" outlineLevel="1" x14ac:dyDescent="0.2">
      <c r="A11" s="84"/>
      <c r="B11" s="87" t="s">
        <v>69</v>
      </c>
      <c r="C11" s="78">
        <v>15375</v>
      </c>
      <c r="D11" s="117"/>
    </row>
    <row r="12" spans="1:8" s="50" customFormat="1" outlineLevel="1" x14ac:dyDescent="0.2">
      <c r="A12" s="84"/>
      <c r="B12" s="87" t="s">
        <v>71</v>
      </c>
      <c r="C12" s="78">
        <v>15375</v>
      </c>
      <c r="D12" s="117"/>
    </row>
    <row r="13" spans="1:8" s="50" customFormat="1" ht="15.75" customHeight="1" outlineLevel="1" x14ac:dyDescent="0.2">
      <c r="A13" s="84"/>
      <c r="B13" s="87" t="s">
        <v>70</v>
      </c>
      <c r="C13" s="78">
        <v>15375</v>
      </c>
      <c r="D13" s="102" t="s">
        <v>108</v>
      </c>
      <c r="E13" s="96"/>
    </row>
    <row r="14" spans="1:8" s="50" customFormat="1" ht="13.5" thickBot="1" x14ac:dyDescent="0.25">
      <c r="A14" s="68" t="s">
        <v>75</v>
      </c>
      <c r="B14" s="90">
        <f>-SUM(H17:H25)</f>
        <v>-138703.78999999998</v>
      </c>
      <c r="C14" s="70"/>
      <c r="E14" s="3"/>
      <c r="F14" s="3"/>
      <c r="G14" s="3"/>
      <c r="H14" s="3"/>
    </row>
    <row r="15" spans="1:8" ht="27.75" customHeight="1" outlineLevel="1" thickTop="1" x14ac:dyDescent="0.2">
      <c r="A15" s="116" t="s">
        <v>41</v>
      </c>
      <c r="B15" s="118" t="s">
        <v>42</v>
      </c>
      <c r="C15" s="114" t="s">
        <v>45</v>
      </c>
      <c r="D15" s="114" t="s">
        <v>44</v>
      </c>
      <c r="E15" s="103" t="s">
        <v>62</v>
      </c>
      <c r="F15" s="104"/>
      <c r="G15" s="104"/>
      <c r="H15" s="105"/>
    </row>
    <row r="16" spans="1:8" ht="13.5" outlineLevel="1" x14ac:dyDescent="0.2">
      <c r="A16" s="111"/>
      <c r="B16" s="113"/>
      <c r="C16" s="115"/>
      <c r="D16" s="115"/>
      <c r="E16" s="57" t="s">
        <v>18</v>
      </c>
      <c r="F16" s="57" t="s">
        <v>19</v>
      </c>
      <c r="G16" s="57" t="s">
        <v>92</v>
      </c>
      <c r="H16" s="57" t="s">
        <v>20</v>
      </c>
    </row>
    <row r="17" spans="1:14" ht="40.5" outlineLevel="1" x14ac:dyDescent="0.2">
      <c r="A17" s="76" t="s">
        <v>35</v>
      </c>
      <c r="B17" s="77" t="s">
        <v>56</v>
      </c>
      <c r="C17" s="92">
        <f>68750</f>
        <v>68750</v>
      </c>
      <c r="D17" s="92">
        <f>68750</f>
        <v>68750</v>
      </c>
      <c r="E17" s="99" t="s">
        <v>97</v>
      </c>
      <c r="F17" s="100" t="s">
        <v>90</v>
      </c>
      <c r="G17" s="100" t="s">
        <v>93</v>
      </c>
      <c r="H17" s="101">
        <v>53750</v>
      </c>
    </row>
    <row r="18" spans="1:14" ht="40.5" outlineLevel="1" x14ac:dyDescent="0.2">
      <c r="A18" s="76"/>
      <c r="B18" s="77"/>
      <c r="C18" s="92"/>
      <c r="D18" s="92"/>
      <c r="E18" s="99" t="s">
        <v>106</v>
      </c>
      <c r="F18" s="100" t="s">
        <v>107</v>
      </c>
      <c r="G18" s="100" t="s">
        <v>93</v>
      </c>
      <c r="H18" s="101">
        <v>33000</v>
      </c>
    </row>
    <row r="19" spans="1:14" ht="27" outlineLevel="1" x14ac:dyDescent="0.2">
      <c r="A19" s="76" t="s">
        <v>36</v>
      </c>
      <c r="B19" s="77" t="s">
        <v>37</v>
      </c>
      <c r="C19" s="92">
        <v>1550</v>
      </c>
      <c r="D19" s="92">
        <v>1550</v>
      </c>
      <c r="E19" s="99" t="s">
        <v>87</v>
      </c>
      <c r="F19" s="100" t="s">
        <v>88</v>
      </c>
      <c r="G19" s="100"/>
      <c r="H19" s="101">
        <v>728.07</v>
      </c>
    </row>
    <row r="20" spans="1:14" ht="38.25" outlineLevel="1" x14ac:dyDescent="0.2">
      <c r="A20" s="76" t="s">
        <v>38</v>
      </c>
      <c r="B20" s="77" t="s">
        <v>57</v>
      </c>
      <c r="C20" s="92">
        <f>20000-5000</f>
        <v>15000</v>
      </c>
      <c r="D20" s="92">
        <f>20000</f>
        <v>20000</v>
      </c>
      <c r="E20" s="59"/>
      <c r="F20" s="58"/>
      <c r="G20" s="58"/>
      <c r="H20" s="91"/>
    </row>
    <row r="21" spans="1:14" ht="27" outlineLevel="1" x14ac:dyDescent="0.2">
      <c r="A21" s="76" t="s">
        <v>39</v>
      </c>
      <c r="B21" s="77" t="s">
        <v>40</v>
      </c>
      <c r="C21" s="92">
        <v>10000</v>
      </c>
      <c r="D21" s="92">
        <v>10000</v>
      </c>
      <c r="E21" s="99" t="s">
        <v>91</v>
      </c>
      <c r="F21" s="100" t="s">
        <v>95</v>
      </c>
      <c r="G21" s="100" t="s">
        <v>94</v>
      </c>
      <c r="H21" s="101">
        <v>2000</v>
      </c>
    </row>
    <row r="22" spans="1:14" s="50" customFormat="1" ht="38.25" outlineLevel="1" x14ac:dyDescent="0.2">
      <c r="A22" s="76" t="s">
        <v>58</v>
      </c>
      <c r="B22" s="77" t="s">
        <v>59</v>
      </c>
      <c r="C22" s="92">
        <v>50000</v>
      </c>
      <c r="D22" s="92">
        <v>38075</v>
      </c>
      <c r="E22" s="99" t="s">
        <v>98</v>
      </c>
      <c r="F22" s="100" t="s">
        <v>102</v>
      </c>
      <c r="G22" s="100" t="s">
        <v>103</v>
      </c>
      <c r="H22" s="101">
        <v>1128.93</v>
      </c>
    </row>
    <row r="23" spans="1:14" s="50" customFormat="1" ht="27" outlineLevel="1" x14ac:dyDescent="0.2">
      <c r="A23" s="76"/>
      <c r="B23" s="77"/>
      <c r="C23" s="92"/>
      <c r="D23" s="92"/>
      <c r="E23" s="99" t="s">
        <v>104</v>
      </c>
      <c r="F23" s="100" t="s">
        <v>105</v>
      </c>
      <c r="G23" s="100" t="s">
        <v>103</v>
      </c>
      <c r="H23" s="101">
        <v>1096.79</v>
      </c>
    </row>
    <row r="24" spans="1:14" s="50" customFormat="1" ht="40.5" outlineLevel="1" x14ac:dyDescent="0.2">
      <c r="A24" s="76"/>
      <c r="B24" s="77"/>
      <c r="C24" s="92"/>
      <c r="D24" s="92"/>
      <c r="E24" s="99" t="s">
        <v>96</v>
      </c>
      <c r="F24" s="100" t="s">
        <v>100</v>
      </c>
      <c r="G24" s="100" t="s">
        <v>93</v>
      </c>
      <c r="H24" s="101">
        <v>7000</v>
      </c>
    </row>
    <row r="25" spans="1:14" s="50" customFormat="1" ht="27" outlineLevel="1" x14ac:dyDescent="0.2">
      <c r="A25" s="76"/>
      <c r="B25" s="77"/>
      <c r="C25" s="92"/>
      <c r="D25" s="92"/>
      <c r="E25" s="99" t="s">
        <v>98</v>
      </c>
      <c r="F25" s="100" t="s">
        <v>101</v>
      </c>
      <c r="G25" s="100" t="s">
        <v>99</v>
      </c>
      <c r="H25" s="101">
        <v>40000</v>
      </c>
    </row>
    <row r="26" spans="1:14" s="50" customFormat="1" ht="13.5" outlineLevel="1" x14ac:dyDescent="0.2">
      <c r="A26" s="93" t="s">
        <v>60</v>
      </c>
      <c r="B26" s="94"/>
      <c r="C26" s="95">
        <f>SUM(C17:C22)</f>
        <v>145300</v>
      </c>
      <c r="D26" s="95">
        <f>SUM(D17:D22)</f>
        <v>138375</v>
      </c>
      <c r="E26" s="73"/>
      <c r="F26" s="73"/>
      <c r="G26" s="73"/>
      <c r="H26" s="73"/>
    </row>
    <row r="27" spans="1:14" x14ac:dyDescent="0.2">
      <c r="A27" s="42" t="s">
        <v>48</v>
      </c>
      <c r="B27" s="90">
        <f>B3+B14</f>
        <v>-328.78999999997905</v>
      </c>
      <c r="C27" s="50"/>
      <c r="D27" s="50"/>
      <c r="E27" s="50"/>
      <c r="F27" s="50"/>
      <c r="G27" s="50"/>
      <c r="H27" s="50"/>
    </row>
    <row r="28" spans="1:14" x14ac:dyDescent="0.2">
      <c r="C28" s="72"/>
    </row>
    <row r="29" spans="1:14" ht="15" x14ac:dyDescent="0.25">
      <c r="D29" s="71"/>
    </row>
    <row r="32" spans="1:14" x14ac:dyDescent="0.2">
      <c r="I32" s="56"/>
      <c r="J32" s="56"/>
      <c r="K32" s="56"/>
      <c r="M32" s="56"/>
      <c r="N32" s="56"/>
    </row>
    <row r="33" spans="9:14" x14ac:dyDescent="0.2">
      <c r="I33" s="56"/>
      <c r="J33" s="56"/>
      <c r="K33" s="56"/>
      <c r="M33" s="56"/>
      <c r="N33" s="56"/>
    </row>
    <row r="34" spans="9:14" x14ac:dyDescent="0.2">
      <c r="I34" s="56"/>
      <c r="J34" s="56"/>
      <c r="K34" s="56"/>
      <c r="M34" s="56"/>
      <c r="N34" s="56"/>
    </row>
    <row r="35" spans="9:14" x14ac:dyDescent="0.2">
      <c r="I35" s="56"/>
      <c r="J35" s="56"/>
      <c r="K35" s="56"/>
      <c r="M35" s="56"/>
      <c r="N35" s="56"/>
    </row>
    <row r="36" spans="9:14" ht="13.5" x14ac:dyDescent="0.2">
      <c r="I36" s="56"/>
      <c r="J36" s="56"/>
      <c r="K36" s="56"/>
      <c r="N36" s="98"/>
    </row>
    <row r="37" spans="9:14" x14ac:dyDescent="0.2">
      <c r="I37" s="56"/>
    </row>
    <row r="38" spans="9:14" x14ac:dyDescent="0.2">
      <c r="I38" s="56"/>
    </row>
    <row r="39" spans="9:14" x14ac:dyDescent="0.2">
      <c r="I39" s="56"/>
    </row>
  </sheetData>
  <mergeCells count="6">
    <mergeCell ref="A15:A16"/>
    <mergeCell ref="D5:D12"/>
    <mergeCell ref="E15:H15"/>
    <mergeCell ref="B15:B16"/>
    <mergeCell ref="C15:C16"/>
    <mergeCell ref="D15:D16"/>
  </mergeCells>
  <pageMargins left="0.70866141732283472" right="0.70866141732283472" top="0.74803149606299213" bottom="0.74803149606299213" header="0.31496062992125984" footer="0.31496062992125984"/>
  <pageSetup scale="64" orientation="landscape"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zoomScaleNormal="100" zoomScaleSheetLayoutView="110" workbookViewId="0">
      <selection activeCell="E28" sqref="E28"/>
    </sheetView>
  </sheetViews>
  <sheetFormatPr defaultRowHeight="12.75" outlineLevelRow="1" x14ac:dyDescent="0.2"/>
  <cols>
    <col min="1" max="1" width="49.28515625" style="3" bestFit="1" customWidth="1"/>
    <col min="2" max="2" width="35.85546875" style="3" bestFit="1" customWidth="1"/>
    <col min="3" max="3" width="17" style="3" bestFit="1" customWidth="1"/>
    <col min="4" max="4" width="26.28515625" style="3" customWidth="1"/>
    <col min="5" max="5" width="10.7109375" style="3" bestFit="1" customWidth="1"/>
    <col min="6" max="6" width="20.85546875" style="3" customWidth="1"/>
    <col min="7" max="7" width="11.5703125" style="3" customWidth="1"/>
    <col min="8" max="8" width="11.42578125" style="3" bestFit="1" customWidth="1"/>
    <col min="9" max="16384" width="9.140625" style="3"/>
  </cols>
  <sheetData>
    <row r="1" spans="1:7" x14ac:dyDescent="0.2">
      <c r="A1" s="1" t="s">
        <v>49</v>
      </c>
      <c r="B1" s="1" t="s">
        <v>85</v>
      </c>
    </row>
    <row r="2" spans="1:7" s="50" customFormat="1" x14ac:dyDescent="0.2">
      <c r="A2" s="50" t="s">
        <v>50</v>
      </c>
      <c r="B2" s="90">
        <v>0</v>
      </c>
    </row>
    <row r="3" spans="1:7" s="50" customFormat="1" x14ac:dyDescent="0.2">
      <c r="A3" s="67" t="s">
        <v>74</v>
      </c>
      <c r="B3" s="90">
        <f>SUM(C5:C13)</f>
        <v>138375</v>
      </c>
    </row>
    <row r="4" spans="1:7" s="50" customFormat="1" outlineLevel="1" x14ac:dyDescent="0.2">
      <c r="A4" s="84"/>
      <c r="B4" s="85" t="s">
        <v>72</v>
      </c>
      <c r="C4" s="86" t="s">
        <v>76</v>
      </c>
      <c r="D4" s="86" t="s">
        <v>73</v>
      </c>
    </row>
    <row r="5" spans="1:7" s="50" customFormat="1" ht="12.75" customHeight="1" outlineLevel="1" x14ac:dyDescent="0.2">
      <c r="A5" s="84"/>
      <c r="B5" s="87" t="s">
        <v>63</v>
      </c>
      <c r="C5" s="78">
        <v>15375</v>
      </c>
      <c r="D5" s="117" t="s">
        <v>86</v>
      </c>
    </row>
    <row r="6" spans="1:7" s="50" customFormat="1" outlineLevel="1" x14ac:dyDescent="0.2">
      <c r="A6" s="84"/>
      <c r="B6" s="87" t="s">
        <v>64</v>
      </c>
      <c r="C6" s="78">
        <v>15375</v>
      </c>
      <c r="D6" s="117"/>
    </row>
    <row r="7" spans="1:7" s="50" customFormat="1" outlineLevel="1" x14ac:dyDescent="0.2">
      <c r="A7" s="84"/>
      <c r="B7" s="87" t="s">
        <v>65</v>
      </c>
      <c r="C7" s="78">
        <v>15375</v>
      </c>
      <c r="D7" s="117"/>
    </row>
    <row r="8" spans="1:7" s="50" customFormat="1" outlineLevel="1" x14ac:dyDescent="0.2">
      <c r="A8" s="84"/>
      <c r="B8" s="87" t="s">
        <v>66</v>
      </c>
      <c r="C8" s="78">
        <v>15375</v>
      </c>
      <c r="D8" s="117"/>
    </row>
    <row r="9" spans="1:7" s="50" customFormat="1" outlineLevel="1" x14ac:dyDescent="0.2">
      <c r="A9" s="84"/>
      <c r="B9" s="87" t="s">
        <v>67</v>
      </c>
      <c r="C9" s="78">
        <v>15375</v>
      </c>
      <c r="D9" s="117"/>
    </row>
    <row r="10" spans="1:7" s="50" customFormat="1" outlineLevel="1" x14ac:dyDescent="0.2">
      <c r="A10" s="84"/>
      <c r="B10" s="87" t="s">
        <v>68</v>
      </c>
      <c r="C10" s="78">
        <v>15375</v>
      </c>
      <c r="D10" s="117"/>
    </row>
    <row r="11" spans="1:7" s="50" customFormat="1" outlineLevel="1" x14ac:dyDescent="0.2">
      <c r="A11" s="84"/>
      <c r="B11" s="87" t="s">
        <v>69</v>
      </c>
      <c r="C11" s="78">
        <v>15375</v>
      </c>
      <c r="D11" s="117"/>
    </row>
    <row r="12" spans="1:7" s="50" customFormat="1" outlineLevel="1" x14ac:dyDescent="0.2">
      <c r="A12" s="84"/>
      <c r="B12" s="87" t="s">
        <v>71</v>
      </c>
      <c r="C12" s="78">
        <v>15375</v>
      </c>
      <c r="D12" s="117"/>
    </row>
    <row r="13" spans="1:7" s="50" customFormat="1" outlineLevel="1" x14ac:dyDescent="0.2">
      <c r="A13" s="84"/>
      <c r="B13" s="87" t="s">
        <v>70</v>
      </c>
      <c r="C13" s="78">
        <v>15375</v>
      </c>
      <c r="D13" s="97"/>
      <c r="E13" s="96"/>
    </row>
    <row r="14" spans="1:7" s="50" customFormat="1" ht="13.5" thickBot="1" x14ac:dyDescent="0.25">
      <c r="A14" s="68" t="s">
        <v>75</v>
      </c>
      <c r="B14" s="90">
        <f>-SUM(G17:G23)</f>
        <v>0</v>
      </c>
      <c r="C14" s="70"/>
      <c r="E14" s="3"/>
      <c r="F14" s="3"/>
      <c r="G14" s="3"/>
    </row>
    <row r="15" spans="1:7" ht="27.75" customHeight="1" outlineLevel="1" thickTop="1" x14ac:dyDescent="0.2">
      <c r="A15" s="116" t="s">
        <v>41</v>
      </c>
      <c r="B15" s="118" t="s">
        <v>42</v>
      </c>
      <c r="C15" s="114" t="s">
        <v>45</v>
      </c>
      <c r="D15" s="114" t="s">
        <v>44</v>
      </c>
      <c r="E15" s="103" t="s">
        <v>62</v>
      </c>
      <c r="F15" s="104"/>
      <c r="G15" s="105"/>
    </row>
    <row r="16" spans="1:7" ht="13.5" outlineLevel="1" x14ac:dyDescent="0.2">
      <c r="A16" s="111"/>
      <c r="B16" s="113"/>
      <c r="C16" s="115"/>
      <c r="D16" s="115"/>
      <c r="E16" s="57" t="s">
        <v>18</v>
      </c>
      <c r="F16" s="57" t="s">
        <v>19</v>
      </c>
      <c r="G16" s="57" t="s">
        <v>20</v>
      </c>
    </row>
    <row r="17" spans="1:7" ht="38.25" outlineLevel="1" x14ac:dyDescent="0.2">
      <c r="A17" s="76" t="s">
        <v>35</v>
      </c>
      <c r="B17" s="77" t="s">
        <v>56</v>
      </c>
      <c r="C17" s="92"/>
      <c r="D17" s="92"/>
      <c r="E17" s="59"/>
      <c r="F17" s="58"/>
      <c r="G17" s="91"/>
    </row>
    <row r="18" spans="1:7" ht="13.5" outlineLevel="1" x14ac:dyDescent="0.2">
      <c r="A18" s="76" t="s">
        <v>36</v>
      </c>
      <c r="B18" s="77" t="s">
        <v>37</v>
      </c>
      <c r="C18" s="92"/>
      <c r="D18" s="92"/>
      <c r="E18" s="59"/>
      <c r="F18" s="58"/>
      <c r="G18" s="91"/>
    </row>
    <row r="19" spans="1:7" ht="38.25" outlineLevel="1" x14ac:dyDescent="0.2">
      <c r="A19" s="76" t="s">
        <v>38</v>
      </c>
      <c r="B19" s="77" t="s">
        <v>57</v>
      </c>
      <c r="C19" s="92"/>
      <c r="D19" s="92"/>
      <c r="E19" s="59"/>
      <c r="F19" s="58"/>
      <c r="G19" s="91"/>
    </row>
    <row r="20" spans="1:7" ht="25.5" outlineLevel="1" x14ac:dyDescent="0.2">
      <c r="A20" s="76" t="s">
        <v>39</v>
      </c>
      <c r="B20" s="77" t="s">
        <v>40</v>
      </c>
      <c r="C20" s="92"/>
      <c r="D20" s="92"/>
      <c r="E20" s="59"/>
      <c r="F20" s="58"/>
      <c r="G20" s="91"/>
    </row>
    <row r="21" spans="1:7" s="50" customFormat="1" ht="38.25" outlineLevel="1" x14ac:dyDescent="0.2">
      <c r="A21" s="76" t="s">
        <v>58</v>
      </c>
      <c r="B21" s="77" t="s">
        <v>59</v>
      </c>
      <c r="C21" s="92"/>
      <c r="D21" s="92"/>
      <c r="E21" s="59"/>
      <c r="F21" s="58"/>
      <c r="G21" s="91"/>
    </row>
    <row r="22" spans="1:7" s="50" customFormat="1" ht="13.5" outlineLevel="1" x14ac:dyDescent="0.2">
      <c r="A22" s="76"/>
      <c r="B22" s="77"/>
      <c r="C22" s="92"/>
      <c r="D22" s="92"/>
      <c r="E22" s="59"/>
      <c r="F22" s="58"/>
      <c r="G22" s="91"/>
    </row>
    <row r="23" spans="1:7" s="50" customFormat="1" ht="13.5" outlineLevel="1" x14ac:dyDescent="0.2">
      <c r="A23" s="93" t="s">
        <v>60</v>
      </c>
      <c r="B23" s="94"/>
      <c r="C23" s="95"/>
      <c r="D23" s="95"/>
      <c r="E23" s="73"/>
      <c r="F23" s="73"/>
      <c r="G23" s="73"/>
    </row>
    <row r="24" spans="1:7" x14ac:dyDescent="0.2">
      <c r="A24" s="42" t="s">
        <v>48</v>
      </c>
      <c r="B24" s="90">
        <f>B3+B14</f>
        <v>138375</v>
      </c>
      <c r="C24" s="50"/>
      <c r="D24" s="50"/>
      <c r="E24" s="50"/>
      <c r="F24" s="50"/>
      <c r="G24" s="50"/>
    </row>
    <row r="25" spans="1:7" x14ac:dyDescent="0.2">
      <c r="C25" s="72"/>
    </row>
    <row r="26" spans="1:7" ht="15" x14ac:dyDescent="0.25">
      <c r="D26" s="71"/>
    </row>
  </sheetData>
  <sheetProtection sort="0" autoFilter="0" pivotTables="0"/>
  <mergeCells count="6">
    <mergeCell ref="E15:G15"/>
    <mergeCell ref="D5:D12"/>
    <mergeCell ref="A15:A16"/>
    <mergeCell ref="B15:B16"/>
    <mergeCell ref="C15:C16"/>
    <mergeCell ref="D15:D16"/>
  </mergeCells>
  <pageMargins left="0.70866141732283472" right="0.70866141732283472" top="0.74803149606299213" bottom="0.74803149606299213" header="0.31496062992125984" footer="0.31496062992125984"/>
  <pageSetup scale="64"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HRAC 2013</vt:lpstr>
      <vt:lpstr>HRAC 2014</vt:lpstr>
      <vt:lpstr>HRAC 2015</vt:lpstr>
      <vt:lpstr>HRAC 2016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Rolando Zamora</dc:creator>
  <cp:lastModifiedBy>Rolando</cp:lastModifiedBy>
  <cp:lastPrinted>2015-05-20T12:31:26Z</cp:lastPrinted>
  <dcterms:created xsi:type="dcterms:W3CDTF">2013-06-25T15:55:34Z</dcterms:created>
  <dcterms:modified xsi:type="dcterms:W3CDTF">2016-02-05T10:19:14Z</dcterms:modified>
</cp:coreProperties>
</file>